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shboard" sheetId="1" state="visible" r:id="rId3"/>
    <sheet name="Lists" sheetId="2" state="hidden" r:id="rId4"/>
    <sheet name="Trade Log" sheetId="3" state="visible" r:id="rId5"/>
    <sheet name="Sector Performance" sheetId="4" state="visible" r:id="rId6"/>
    <sheet name="Rules &amp; Checklist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<sst xmlns="http://schemas.openxmlformats.org/spreadsheetml/2006/main" count="98" uniqueCount="70">
  <si>
    <t xml:space="preserve">ZERO NOISE REPORT</t>
  </si>
  <si>
    <t xml:space="preserve">Trade Journal  ·  All Signal. Zero Noise.</t>
  </si>
  <si>
    <t xml:space="preserve">Starting Capital:</t>
  </si>
  <si>
    <t xml:space="preserve">Total Trades</t>
  </si>
  <si>
    <t xml:space="preserve">Win Rate</t>
  </si>
  <si>
    <t xml:space="preserve">Net P&amp;L</t>
  </si>
  <si>
    <t xml:space="preserve">Profit Factor</t>
  </si>
  <si>
    <t xml:space="preserve">Avg R</t>
  </si>
  <si>
    <t xml:space="preserve">Avg Win</t>
  </si>
  <si>
    <t xml:space="preserve">Avg Loss</t>
  </si>
  <si>
    <t xml:space="preserve">Expectancy / Trade</t>
  </si>
  <si>
    <t xml:space="preserve">Max Drawdown</t>
  </si>
  <si>
    <t xml:space="preserve">Wins / Losses</t>
  </si>
  <si>
    <t xml:space="preserve">Equity Curve</t>
  </si>
  <si>
    <t xml:space="preserve">Sectors</t>
  </si>
  <si>
    <t xml:space="preserve">Side</t>
  </si>
  <si>
    <t xml:space="preserve">Setup</t>
  </si>
  <si>
    <t xml:space="preserve">Artificial Intelligence</t>
  </si>
  <si>
    <t xml:space="preserve">Long</t>
  </si>
  <si>
    <t xml:space="preserve">Breakout</t>
  </si>
  <si>
    <t xml:space="preserve">Data Centers</t>
  </si>
  <si>
    <t xml:space="preserve">Short</t>
  </si>
  <si>
    <t xml:space="preserve">Pullback</t>
  </si>
  <si>
    <t xml:space="preserve">Energy Bottlenecks</t>
  </si>
  <si>
    <t xml:space="preserve">Reversal</t>
  </si>
  <si>
    <t xml:space="preserve">Oil &amp; Gas</t>
  </si>
  <si>
    <t xml:space="preserve">Momentum</t>
  </si>
  <si>
    <t xml:space="preserve">Commodities &amp; Rare Earth</t>
  </si>
  <si>
    <t xml:space="preserve">Earnings</t>
  </si>
  <si>
    <t xml:space="preserve">Quantum Computing</t>
  </si>
  <si>
    <t xml:space="preserve">News Catalyst</t>
  </si>
  <si>
    <t xml:space="preserve">Emerging Healthcare</t>
  </si>
  <si>
    <t xml:space="preserve">Trend Continuation</t>
  </si>
  <si>
    <t xml:space="preserve">Drones &amp; Autonomous</t>
  </si>
  <si>
    <t xml:space="preserve">Defense &amp; AI</t>
  </si>
  <si>
    <t xml:space="preserve">Emerging Space</t>
  </si>
  <si>
    <t xml:space="preserve">Date</t>
  </si>
  <si>
    <t xml:space="preserve">Ticker</t>
  </si>
  <si>
    <t xml:space="preserve">Sector</t>
  </si>
  <si>
    <t xml:space="preserve">Entry</t>
  </si>
  <si>
    <t xml:space="preserve">Stop</t>
  </si>
  <si>
    <t xml:space="preserve">Exit</t>
  </si>
  <si>
    <t xml:space="preserve">Shares</t>
  </si>
  <si>
    <t xml:space="preserve">Fees</t>
  </si>
  <si>
    <t xml:space="preserve">P&amp;L ($)</t>
  </si>
  <si>
    <t xml:space="preserve">R</t>
  </si>
  <si>
    <t xml:space="preserve">Outcome</t>
  </si>
  <si>
    <t xml:space="preserve">Notes</t>
  </si>
  <si>
    <t xml:space="preserve">CumP&amp;L</t>
  </si>
  <si>
    <t xml:space="preserve">Equity</t>
  </si>
  <si>
    <t xml:space="preserve">Peak</t>
  </si>
  <si>
    <t xml:space="preserve">Drawdown</t>
  </si>
  <si>
    <t xml:space="preserve">NVDA</t>
  </si>
  <si>
    <t xml:space="preserve">RTX</t>
  </si>
  <si>
    <t xml:space="preserve">SPCE</t>
  </si>
  <si>
    <t xml:space="preserve">Trades</t>
  </si>
  <si>
    <t xml:space="preserve">Wins</t>
  </si>
  <si>
    <t xml:space="preserve">Win %</t>
  </si>
  <si>
    <t xml:space="preserve">PRE-TRADE CHECKLIST  ·  Zero Noise. Pure Process.</t>
  </si>
  <si>
    <t xml:space="preserve">□</t>
  </si>
  <si>
    <t xml:space="preserve">Is this setup on my plan, or am I chasing noise?</t>
  </si>
  <si>
    <t xml:space="preserve">Which of the 10 ZNR sectors is this, and what's the thesis?</t>
  </si>
  <si>
    <t xml:space="preserve">Entry, stop, and target defined BEFORE I click buy?</t>
  </si>
  <si>
    <t xml:space="preserve">Risk per trade &lt;= 1% of capital? (size from the stop, not the conviction)</t>
  </si>
  <si>
    <t xml:space="preserve">What's my R-multiple if target hits? Is it &gt;= 2R?</t>
  </si>
  <si>
    <t xml:space="preserve">Is volume/catalyst confirming, or am I early?</t>
  </si>
  <si>
    <t xml:space="preserve">If this goes against me, where am I wrong and out — no exceptions?</t>
  </si>
  <si>
    <t xml:space="preserve">Logged in this journal immediately after the trade (entry, exit, notes)?</t>
  </si>
  <si>
    <t xml:space="preserve">Reviewed weekly: which setups and sectors actually make me money?</t>
  </si>
  <si>
    <t xml:space="preserve">Not investment advice. A journal is a discipline tool, not a strategy. — Zero Noise Report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</si>
</sst>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\$#,##0"/>
    <numFmt numFmtId="166" formatCode="#,##0"/>
    <numFmt numFmtId="167" formatCode="0.0%"/>
    <numFmt numFmtId="168" formatCode="\$#,##0;[RED]&quot;($&quot;#,##0\);\-"/>
    <numFmt numFmtId="169" formatCode="0.00"/>
    <numFmt numFmtId="170" formatCode="0.00\R"/>
    <numFmt numFmtId="171" formatCode="yyyy\-mm\-dd"/>
    <numFmt numFmtId="172" formatCode="\$#,##0.00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C9A55A"/>
      <name val="Arial"/>
      <family val="0"/>
      <charset val="1"/>
    </font>
    <font>
      <i val="true"/>
      <sz val="10"/>
      <color rgb="FF8B8B8B"/>
      <name val="Arial"/>
      <family val="0"/>
      <charset val="1"/>
    </font>
    <font>
      <sz val="11"/>
      <color rgb="FFE8E4DC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sz val="10"/>
      <color rgb="FF8B8B8B"/>
      <name val="Arial"/>
      <family val="0"/>
      <charset val="1"/>
    </font>
    <font>
      <b val="true"/>
      <sz val="16"/>
      <color rgb="FFC9A55A"/>
      <name val="Arial"/>
      <family val="0"/>
      <charset val="1"/>
    </font>
    <font>
      <b val="true"/>
      <sz val="12"/>
      <color rgb="FFC9A55A"/>
      <name val="Arial"/>
      <family val="0"/>
      <charset val="1"/>
    </font>
    <font>
      <sz val="10"/>
      <color rgb="FF000000"/>
      <name val="Calibri"/>
      <family val="2"/>
    </font>
    <font>
      <b val="true"/>
      <sz val="11"/>
      <color rgb="FF09090B"/>
      <name val="Arial"/>
      <family val="0"/>
      <charset val="1"/>
    </font>
    <font>
      <sz val="10"/>
      <name val="Arial"/>
      <family val="0"/>
      <charset val="1"/>
    </font>
    <font>
      <sz val="12"/>
      <color rgb="FFC9A55A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09090B"/>
        <bgColor rgb="FF000000"/>
      </patternFill>
    </fill>
    <fill>
      <patternFill patternType="solid">
        <fgColor rgb="FFFFFF00"/>
        <bgColor rgb="FFFFFF00"/>
      </patternFill>
    </fill>
    <fill>
      <patternFill patternType="solid">
        <fgColor rgb="FFC9A55A"/>
        <bgColor rgb="FF8B8B8B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2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9A55A"/>
      <rgbColor rgb="FF878787"/>
      <rgbColor rgb="FF9999FF"/>
      <rgbColor rgb="FF993366"/>
      <rgbColor rgb="FFE8E4D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B8B8B"/>
      <rgbColor rgb="FF003366"/>
      <rgbColor rgb="FF339966"/>
      <rgbColor rgb="FF09090B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style val="2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'Trade Log'!P1</c:f>
              <c:strCache>
                <c:ptCount val="1"/>
                <c:pt idx="0">
                  <c:v>Equity</c:v>
                </c:pt>
              </c:strCache>
            </c:strRef>
          </c:tx>
          <c:spPr>
            <a:solidFill>
              <a:srgbClr val="C9A55A"/>
            </a:solidFill>
            <a:ln w="12600">
              <a:solidFill>
                <a:srgbClr val="C9A55A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'Trade Log'!$P$2:$P$201</c:f>
              <c:numCache>
                <c:formatCode>\$#,##0;[RED]"($"#,##0\);\-</c:formatCode>
                <c:ptCount val="200"/>
                <c:pt idx="0">
                  <c:v>10384</c:v>
                </c:pt>
                <c:pt idx="1">
                  <c:v>10528</c:v>
                </c:pt>
                <c:pt idx="2">
                  <c:v>10695</c:v>
                </c:pt>
                <c:pt idx="3">
                  <c:v>10695</c:v>
                </c:pt>
                <c:pt idx="4">
                  <c:v>10695</c:v>
                </c:pt>
                <c:pt idx="5">
                  <c:v>10695</c:v>
                </c:pt>
                <c:pt idx="6">
                  <c:v>10695</c:v>
                </c:pt>
                <c:pt idx="7">
                  <c:v>10695</c:v>
                </c:pt>
                <c:pt idx="8">
                  <c:v>10695</c:v>
                </c:pt>
                <c:pt idx="9">
                  <c:v>10695</c:v>
                </c:pt>
                <c:pt idx="10">
                  <c:v>10695</c:v>
                </c:pt>
                <c:pt idx="11">
                  <c:v>10695</c:v>
                </c:pt>
                <c:pt idx="12">
                  <c:v>10695</c:v>
                </c:pt>
                <c:pt idx="13">
                  <c:v>10695</c:v>
                </c:pt>
                <c:pt idx="14">
                  <c:v>10695</c:v>
                </c:pt>
                <c:pt idx="15">
                  <c:v>10695</c:v>
                </c:pt>
                <c:pt idx="16">
                  <c:v>10695</c:v>
                </c:pt>
                <c:pt idx="17">
                  <c:v>10695</c:v>
                </c:pt>
                <c:pt idx="18">
                  <c:v>10695</c:v>
                </c:pt>
                <c:pt idx="19">
                  <c:v>10695</c:v>
                </c:pt>
                <c:pt idx="20">
                  <c:v>10695</c:v>
                </c:pt>
                <c:pt idx="21">
                  <c:v>10695</c:v>
                </c:pt>
                <c:pt idx="22">
                  <c:v>10695</c:v>
                </c:pt>
                <c:pt idx="23">
                  <c:v>10695</c:v>
                </c:pt>
                <c:pt idx="24">
                  <c:v>10695</c:v>
                </c:pt>
                <c:pt idx="25">
                  <c:v>10695</c:v>
                </c:pt>
                <c:pt idx="26">
                  <c:v>10695</c:v>
                </c:pt>
                <c:pt idx="27">
                  <c:v>10695</c:v>
                </c:pt>
                <c:pt idx="28">
                  <c:v>10695</c:v>
                </c:pt>
                <c:pt idx="29">
                  <c:v>10695</c:v>
                </c:pt>
                <c:pt idx="30">
                  <c:v>10695</c:v>
                </c:pt>
                <c:pt idx="31">
                  <c:v>10695</c:v>
                </c:pt>
                <c:pt idx="32">
                  <c:v>10695</c:v>
                </c:pt>
                <c:pt idx="33">
                  <c:v>10695</c:v>
                </c:pt>
                <c:pt idx="34">
                  <c:v>10695</c:v>
                </c:pt>
                <c:pt idx="35">
                  <c:v>10695</c:v>
                </c:pt>
                <c:pt idx="36">
                  <c:v>10695</c:v>
                </c:pt>
                <c:pt idx="37">
                  <c:v>10695</c:v>
                </c:pt>
                <c:pt idx="38">
                  <c:v>10695</c:v>
                </c:pt>
                <c:pt idx="39">
                  <c:v>10695</c:v>
                </c:pt>
                <c:pt idx="40">
                  <c:v>10695</c:v>
                </c:pt>
                <c:pt idx="41">
                  <c:v>10695</c:v>
                </c:pt>
                <c:pt idx="42">
                  <c:v>10695</c:v>
                </c:pt>
                <c:pt idx="43">
                  <c:v>10695</c:v>
                </c:pt>
                <c:pt idx="44">
                  <c:v>10695</c:v>
                </c:pt>
                <c:pt idx="45">
                  <c:v>10695</c:v>
                </c:pt>
                <c:pt idx="46">
                  <c:v>10695</c:v>
                </c:pt>
                <c:pt idx="47">
                  <c:v>10695</c:v>
                </c:pt>
                <c:pt idx="48">
                  <c:v>10695</c:v>
                </c:pt>
                <c:pt idx="49">
                  <c:v>10695</c:v>
                </c:pt>
                <c:pt idx="50">
                  <c:v>10695</c:v>
                </c:pt>
                <c:pt idx="51">
                  <c:v>10695</c:v>
                </c:pt>
                <c:pt idx="52">
                  <c:v>10695</c:v>
                </c:pt>
                <c:pt idx="53">
                  <c:v>10695</c:v>
                </c:pt>
                <c:pt idx="54">
                  <c:v>10695</c:v>
                </c:pt>
                <c:pt idx="55">
                  <c:v>10695</c:v>
                </c:pt>
                <c:pt idx="56">
                  <c:v>10695</c:v>
                </c:pt>
                <c:pt idx="57">
                  <c:v>10695</c:v>
                </c:pt>
                <c:pt idx="58">
                  <c:v>10695</c:v>
                </c:pt>
                <c:pt idx="59">
                  <c:v>10695</c:v>
                </c:pt>
                <c:pt idx="60">
                  <c:v>10695</c:v>
                </c:pt>
                <c:pt idx="61">
                  <c:v>10695</c:v>
                </c:pt>
                <c:pt idx="62">
                  <c:v>10695</c:v>
                </c:pt>
                <c:pt idx="63">
                  <c:v>10695</c:v>
                </c:pt>
                <c:pt idx="64">
                  <c:v>10695</c:v>
                </c:pt>
                <c:pt idx="65">
                  <c:v>10695</c:v>
                </c:pt>
                <c:pt idx="66">
                  <c:v>10695</c:v>
                </c:pt>
                <c:pt idx="67">
                  <c:v>10695</c:v>
                </c:pt>
                <c:pt idx="68">
                  <c:v>10695</c:v>
                </c:pt>
                <c:pt idx="69">
                  <c:v>10695</c:v>
                </c:pt>
                <c:pt idx="70">
                  <c:v>10695</c:v>
                </c:pt>
                <c:pt idx="71">
                  <c:v>10695</c:v>
                </c:pt>
                <c:pt idx="72">
                  <c:v>10695</c:v>
                </c:pt>
                <c:pt idx="73">
                  <c:v>10695</c:v>
                </c:pt>
                <c:pt idx="74">
                  <c:v>10695</c:v>
                </c:pt>
                <c:pt idx="75">
                  <c:v>10695</c:v>
                </c:pt>
                <c:pt idx="76">
                  <c:v>10695</c:v>
                </c:pt>
                <c:pt idx="77">
                  <c:v>10695</c:v>
                </c:pt>
                <c:pt idx="78">
                  <c:v>10695</c:v>
                </c:pt>
                <c:pt idx="79">
                  <c:v>10695</c:v>
                </c:pt>
                <c:pt idx="80">
                  <c:v>10695</c:v>
                </c:pt>
                <c:pt idx="81">
                  <c:v>10695</c:v>
                </c:pt>
                <c:pt idx="82">
                  <c:v>10695</c:v>
                </c:pt>
                <c:pt idx="83">
                  <c:v>10695</c:v>
                </c:pt>
                <c:pt idx="84">
                  <c:v>10695</c:v>
                </c:pt>
                <c:pt idx="85">
                  <c:v>10695</c:v>
                </c:pt>
                <c:pt idx="86">
                  <c:v>10695</c:v>
                </c:pt>
                <c:pt idx="87">
                  <c:v>10695</c:v>
                </c:pt>
                <c:pt idx="88">
                  <c:v>10695</c:v>
                </c:pt>
                <c:pt idx="89">
                  <c:v>10695</c:v>
                </c:pt>
                <c:pt idx="90">
                  <c:v>10695</c:v>
                </c:pt>
                <c:pt idx="91">
                  <c:v>10695</c:v>
                </c:pt>
                <c:pt idx="92">
                  <c:v>10695</c:v>
                </c:pt>
                <c:pt idx="93">
                  <c:v>10695</c:v>
                </c:pt>
                <c:pt idx="94">
                  <c:v>10695</c:v>
                </c:pt>
                <c:pt idx="95">
                  <c:v>10695</c:v>
                </c:pt>
                <c:pt idx="96">
                  <c:v>10695</c:v>
                </c:pt>
                <c:pt idx="97">
                  <c:v>10695</c:v>
                </c:pt>
                <c:pt idx="98">
                  <c:v>10695</c:v>
                </c:pt>
                <c:pt idx="99">
                  <c:v>10695</c:v>
                </c:pt>
                <c:pt idx="100">
                  <c:v>10695</c:v>
                </c:pt>
                <c:pt idx="101">
                  <c:v>10695</c:v>
                </c:pt>
                <c:pt idx="102">
                  <c:v>10695</c:v>
                </c:pt>
                <c:pt idx="103">
                  <c:v>10695</c:v>
                </c:pt>
                <c:pt idx="104">
                  <c:v>10695</c:v>
                </c:pt>
                <c:pt idx="105">
                  <c:v>10695</c:v>
                </c:pt>
                <c:pt idx="106">
                  <c:v>10695</c:v>
                </c:pt>
                <c:pt idx="107">
                  <c:v>10695</c:v>
                </c:pt>
                <c:pt idx="108">
                  <c:v>10695</c:v>
                </c:pt>
                <c:pt idx="109">
                  <c:v>10695</c:v>
                </c:pt>
                <c:pt idx="110">
                  <c:v>10695</c:v>
                </c:pt>
                <c:pt idx="111">
                  <c:v>10695</c:v>
                </c:pt>
                <c:pt idx="112">
                  <c:v>10695</c:v>
                </c:pt>
                <c:pt idx="113">
                  <c:v>10695</c:v>
                </c:pt>
                <c:pt idx="114">
                  <c:v>10695</c:v>
                </c:pt>
                <c:pt idx="115">
                  <c:v>10695</c:v>
                </c:pt>
                <c:pt idx="116">
                  <c:v>10695</c:v>
                </c:pt>
                <c:pt idx="117">
                  <c:v>10695</c:v>
                </c:pt>
                <c:pt idx="118">
                  <c:v>10695</c:v>
                </c:pt>
                <c:pt idx="119">
                  <c:v>10695</c:v>
                </c:pt>
                <c:pt idx="120">
                  <c:v>10695</c:v>
                </c:pt>
                <c:pt idx="121">
                  <c:v>10695</c:v>
                </c:pt>
                <c:pt idx="122">
                  <c:v>10695</c:v>
                </c:pt>
                <c:pt idx="123">
                  <c:v>10695</c:v>
                </c:pt>
                <c:pt idx="124">
                  <c:v>10695</c:v>
                </c:pt>
                <c:pt idx="125">
                  <c:v>10695</c:v>
                </c:pt>
                <c:pt idx="126">
                  <c:v>10695</c:v>
                </c:pt>
                <c:pt idx="127">
                  <c:v>10695</c:v>
                </c:pt>
                <c:pt idx="128">
                  <c:v>10695</c:v>
                </c:pt>
                <c:pt idx="129">
                  <c:v>10695</c:v>
                </c:pt>
                <c:pt idx="130">
                  <c:v>10695</c:v>
                </c:pt>
                <c:pt idx="131">
                  <c:v>10695</c:v>
                </c:pt>
                <c:pt idx="132">
                  <c:v>10695</c:v>
                </c:pt>
                <c:pt idx="133">
                  <c:v>10695</c:v>
                </c:pt>
                <c:pt idx="134">
                  <c:v>10695</c:v>
                </c:pt>
                <c:pt idx="135">
                  <c:v>10695</c:v>
                </c:pt>
                <c:pt idx="136">
                  <c:v>10695</c:v>
                </c:pt>
                <c:pt idx="137">
                  <c:v>10695</c:v>
                </c:pt>
                <c:pt idx="138">
                  <c:v>10695</c:v>
                </c:pt>
                <c:pt idx="139">
                  <c:v>10695</c:v>
                </c:pt>
                <c:pt idx="140">
                  <c:v>10695</c:v>
                </c:pt>
                <c:pt idx="141">
                  <c:v>10695</c:v>
                </c:pt>
                <c:pt idx="142">
                  <c:v>10695</c:v>
                </c:pt>
                <c:pt idx="143">
                  <c:v>10695</c:v>
                </c:pt>
                <c:pt idx="144">
                  <c:v>10695</c:v>
                </c:pt>
                <c:pt idx="145">
                  <c:v>10695</c:v>
                </c:pt>
                <c:pt idx="146">
                  <c:v>10695</c:v>
                </c:pt>
                <c:pt idx="147">
                  <c:v>10695</c:v>
                </c:pt>
                <c:pt idx="148">
                  <c:v>10695</c:v>
                </c:pt>
                <c:pt idx="149">
                  <c:v>10695</c:v>
                </c:pt>
                <c:pt idx="150">
                  <c:v>10695</c:v>
                </c:pt>
                <c:pt idx="151">
                  <c:v>10695</c:v>
                </c:pt>
                <c:pt idx="152">
                  <c:v>10695</c:v>
                </c:pt>
                <c:pt idx="153">
                  <c:v>10695</c:v>
                </c:pt>
                <c:pt idx="154">
                  <c:v>10695</c:v>
                </c:pt>
                <c:pt idx="155">
                  <c:v>10695</c:v>
                </c:pt>
                <c:pt idx="156">
                  <c:v>10695</c:v>
                </c:pt>
                <c:pt idx="157">
                  <c:v>10695</c:v>
                </c:pt>
                <c:pt idx="158">
                  <c:v>10695</c:v>
                </c:pt>
                <c:pt idx="159">
                  <c:v>10695</c:v>
                </c:pt>
                <c:pt idx="160">
                  <c:v>10695</c:v>
                </c:pt>
                <c:pt idx="161">
                  <c:v>10695</c:v>
                </c:pt>
                <c:pt idx="162">
                  <c:v>10695</c:v>
                </c:pt>
                <c:pt idx="163">
                  <c:v>10695</c:v>
                </c:pt>
                <c:pt idx="164">
                  <c:v>10695</c:v>
                </c:pt>
                <c:pt idx="165">
                  <c:v>10695</c:v>
                </c:pt>
                <c:pt idx="166">
                  <c:v>10695</c:v>
                </c:pt>
                <c:pt idx="167">
                  <c:v>10695</c:v>
                </c:pt>
                <c:pt idx="168">
                  <c:v>10695</c:v>
                </c:pt>
                <c:pt idx="169">
                  <c:v>10695</c:v>
                </c:pt>
                <c:pt idx="170">
                  <c:v>10695</c:v>
                </c:pt>
                <c:pt idx="171">
                  <c:v>10695</c:v>
                </c:pt>
                <c:pt idx="172">
                  <c:v>10695</c:v>
                </c:pt>
                <c:pt idx="173">
                  <c:v>10695</c:v>
                </c:pt>
                <c:pt idx="174">
                  <c:v>10695</c:v>
                </c:pt>
                <c:pt idx="175">
                  <c:v>10695</c:v>
                </c:pt>
                <c:pt idx="176">
                  <c:v>10695</c:v>
                </c:pt>
                <c:pt idx="177">
                  <c:v>10695</c:v>
                </c:pt>
                <c:pt idx="178">
                  <c:v>10695</c:v>
                </c:pt>
                <c:pt idx="179">
                  <c:v>10695</c:v>
                </c:pt>
                <c:pt idx="180">
                  <c:v>10695</c:v>
                </c:pt>
                <c:pt idx="181">
                  <c:v>10695</c:v>
                </c:pt>
                <c:pt idx="182">
                  <c:v>10695</c:v>
                </c:pt>
                <c:pt idx="183">
                  <c:v>10695</c:v>
                </c:pt>
                <c:pt idx="184">
                  <c:v>10695</c:v>
                </c:pt>
                <c:pt idx="185">
                  <c:v>10695</c:v>
                </c:pt>
                <c:pt idx="186">
                  <c:v>10695</c:v>
                </c:pt>
                <c:pt idx="187">
                  <c:v>10695</c:v>
                </c:pt>
                <c:pt idx="188">
                  <c:v>10695</c:v>
                </c:pt>
                <c:pt idx="189">
                  <c:v>10695</c:v>
                </c:pt>
                <c:pt idx="190">
                  <c:v>10695</c:v>
                </c:pt>
                <c:pt idx="191">
                  <c:v>10695</c:v>
                </c:pt>
                <c:pt idx="192">
                  <c:v>10695</c:v>
                </c:pt>
                <c:pt idx="193">
                  <c:v>10695</c:v>
                </c:pt>
                <c:pt idx="194">
                  <c:v>10695</c:v>
                </c:pt>
                <c:pt idx="195">
                  <c:v>10695</c:v>
                </c:pt>
                <c:pt idx="196">
                  <c:v>10695</c:v>
                </c:pt>
                <c:pt idx="197">
                  <c:v>10695</c:v>
                </c:pt>
                <c:pt idx="198">
                  <c:v>10695</c:v>
                </c:pt>
                <c:pt idx="199">
                  <c:v>10695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77277882"/>
        <c:axId val="34767678"/>
      </c:lineChart>
      <c:catAx>
        <c:axId val="7727788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34767678"/>
        <c:crosses val="autoZero"/>
        <c:auto val="1"/>
        <c:lblAlgn val="ctr"/>
        <c:lblOffset val="100"/>
        <c:noMultiLvlLbl val="0"/>
      </c:catAx>
      <c:valAx>
        <c:axId val="34767678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\$#,##0;[RED]&quot;($&quot;#,##0\);\-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77277882"/>
        <c:crosses val="autoZero"/>
        <c:crossBetween val="between"/>
      </c:valAx>
      <c:spPr>
        <a:solidFill>
          <a:srgbClr val="FFFFFF"/>
        </a:solidFill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u="none" strike="noStrike">
              <a:solidFill>
                <a:srgbClr val="000000"/>
              </a:solidFill>
              <a:uFillTx/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11</xdr:row>
      <xdr:rowOff>0</xdr:rowOff>
    </xdr:from>
    <xdr:to>
      <xdr:col>6</xdr:col>
      <xdr:colOff>433080</xdr:colOff>
      <xdr:row>24</xdr:row>
      <xdr:rowOff>43200</xdr:rowOff>
    </xdr:to>
    <xdr:graphicFrame>
      <xdr:nvGraphicFramePr>
        <xdr:cNvPr id="1" name="Chart 1"/>
        <xdr:cNvGraphicFramePr/>
      </xdr:nvGraphicFramePr>
      <xdr:xfrm>
        <a:off x="0" y="2334960"/>
        <a:ext cx="7199640" cy="251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9" min="1" style="0" width="16"/>
  </cols>
  <sheetData>
    <row r="1" customFormat="false" ht="24.45" hidden="false" customHeight="fals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customFormat="false" ht="15" hidden="false" customHeight="false" outlineLevel="0" collapsed="false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</row>
    <row r="3" customFormat="false" ht="15" hidden="false" customHeight="false" outlineLevel="0" collapsed="false">
      <c r="A3" s="4" t="s">
        <v>2</v>
      </c>
      <c r="B3" s="5" t="n">
        <v>10000</v>
      </c>
      <c r="C3" s="2"/>
      <c r="D3" s="2"/>
      <c r="E3" s="2"/>
      <c r="F3" s="2"/>
      <c r="G3" s="2"/>
      <c r="H3" s="2"/>
      <c r="I3" s="2"/>
      <c r="J3" s="2"/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</row>
    <row r="5" customFormat="false" ht="15" hidden="false" customHeight="false" outlineLevel="0" collapsed="false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2"/>
      <c r="G5" s="2"/>
      <c r="H5" s="2"/>
      <c r="I5" s="2"/>
      <c r="J5" s="2"/>
    </row>
    <row r="6" customFormat="false" ht="19.7" hidden="false" customHeight="false" outlineLevel="0" collapsed="false">
      <c r="A6" s="7" t="n">
        <f aca="false">COUNT('Trade Log'!$J$2:$J$201)</f>
        <v>3</v>
      </c>
      <c r="B6" s="8" t="n">
        <f aca="false">IFERROR(COUNTIF('Trade Log'!$L$2:$L$201,"Win")/COUNT('Trade Log'!$J$2:$J$201),0)</f>
        <v>1</v>
      </c>
      <c r="C6" s="9" t="n">
        <f aca="false">SUM('Trade Log'!$J$2:$J$201)</f>
        <v>695.000000000002</v>
      </c>
      <c r="D6" s="10" t="n">
        <f aca="false">IFERROR(SUMIF('Trade Log'!$J$2:$J$201,"&gt;0")/-SUMIF('Trade Log'!$J$2:$J$201,"&lt;0"),0)</f>
        <v>0</v>
      </c>
      <c r="E6" s="11" t="n">
        <f aca="false">IFERROR(AVERAGE('Trade Log'!$K$2:$K$201),0)</f>
        <v>1.0055330634278</v>
      </c>
      <c r="F6" s="2"/>
      <c r="G6" s="2"/>
      <c r="H6" s="2"/>
      <c r="I6" s="2"/>
      <c r="J6" s="2"/>
    </row>
    <row r="7" customFormat="false" ht="15" hidden="false" customHeight="false" outlineLevel="0" collapsed="false">
      <c r="A7" s="2"/>
      <c r="B7" s="2"/>
      <c r="C7" s="2"/>
      <c r="D7" s="2"/>
      <c r="E7" s="2"/>
      <c r="F7" s="2"/>
      <c r="G7" s="2"/>
      <c r="H7" s="2"/>
      <c r="I7" s="2"/>
      <c r="J7" s="2"/>
    </row>
    <row r="8" customFormat="false" ht="15" hidden="false" customHeight="false" outlineLevel="0" collapsed="false">
      <c r="A8" s="6" t="s">
        <v>8</v>
      </c>
      <c r="B8" s="6" t="s">
        <v>9</v>
      </c>
      <c r="C8" s="6" t="s">
        <v>10</v>
      </c>
      <c r="D8" s="6" t="s">
        <v>11</v>
      </c>
      <c r="E8" s="6" t="s">
        <v>12</v>
      </c>
      <c r="F8" s="2"/>
      <c r="G8" s="2"/>
      <c r="H8" s="2"/>
      <c r="I8" s="2"/>
      <c r="J8" s="2"/>
    </row>
    <row r="9" customFormat="false" ht="19.7" hidden="false" customHeight="false" outlineLevel="0" collapsed="false">
      <c r="A9" s="9" t="n">
        <f aca="false">IFERROR(AVERAGEIF('Trade Log'!$L$2:$L$201,"Win",'Trade Log'!$J$2:$J$201),0)</f>
        <v>231.666666666667</v>
      </c>
      <c r="B9" s="9" t="n">
        <f aca="false">IFERROR(AVERAGEIF('Trade Log'!$L$2:$L$201,"Loss",'Trade Log'!$J$2:$J$201),0)</f>
        <v>0</v>
      </c>
      <c r="C9" s="9" t="n">
        <f aca="false">IFERROR(AVERAGE('Trade Log'!$J$2:$J$201),0)</f>
        <v>231.666666666667</v>
      </c>
      <c r="D9" s="9" t="n">
        <f aca="false">IFERROR(MIN('Trade Log'!$R$2:$R$201),0)</f>
        <v>0</v>
      </c>
      <c r="E9" s="12" t="str">
        <f aca="false">COUNTIF('Trade Log'!$L$2:$L$201,"Win")&amp;" / "&amp;COUNTIF('Trade Log'!$L$2:$L$201,"Loss")</f>
        <v>3 / 0</v>
      </c>
      <c r="F9" s="2"/>
      <c r="G9" s="2"/>
      <c r="H9" s="2"/>
      <c r="I9" s="2"/>
      <c r="J9" s="2"/>
    </row>
    <row r="10" customFormat="false" ht="15" hidden="false" customHeight="false" outlineLevel="0" collapsed="false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customFormat="false" ht="15" hidden="false" customHeight="false" outlineLevel="0" collapsed="false">
      <c r="A11" s="13" t="s">
        <v>13</v>
      </c>
      <c r="B11" s="2"/>
      <c r="C11" s="2"/>
      <c r="D11" s="2"/>
      <c r="E11" s="2"/>
      <c r="F11" s="2"/>
      <c r="G11" s="2"/>
      <c r="H11" s="2"/>
      <c r="I11" s="2"/>
      <c r="J11" s="2"/>
    </row>
    <row r="12" customFormat="false" ht="15" hidden="false" customHeight="false" outlineLevel="0" collapsed="false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customFormat="false" ht="15" hidden="false" customHeight="false" outlineLevel="0" collapsed="false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customFormat="false" ht="15" hidden="false" customHeight="false" outlineLevel="0" collapsed="false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customFormat="false" ht="15" hidden="false" customHeight="fals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customFormat="false" ht="15" hidden="false" customHeight="fals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customFormat="false" ht="15" hidden="false" customHeight="fals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customFormat="false" ht="1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customFormat="false" ht="15" hidden="false" customHeight="false" outlineLevel="0" collapsed="false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customFormat="false" ht="15" hidden="false" customHeight="false" outlineLevel="0" collapsed="false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customFormat="false" ht="15" hidden="false" customHeight="false" outlineLevel="0" collapsed="false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customFormat="false" ht="15" hidden="false" customHeight="false" outlineLevel="0" collapsed="false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customFormat="false" ht="15" hidden="false" customHeight="false" outlineLevel="0" collapsed="false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customFormat="false" ht="1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customFormat="false" ht="1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customFormat="false" ht="15" hidden="false" customHeight="false" outlineLevel="0" collapsed="false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customFormat="false" ht="15" hidden="false" customHeight="false" outlineLevel="0" collapsed="false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customFormat="false" ht="15" hidden="false" customHeight="false" outlineLevel="0" collapsed="false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customFormat="false" ht="15" hidden="false" customHeight="false" outlineLevel="0" collapsed="false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customFormat="false" ht="15" hidden="false" customHeight="false" outlineLevel="0" collapsed="false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customFormat="false" ht="15" hidden="false" customHeight="fals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customFormat="false" ht="15" hidden="false" customHeight="fals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customFormat="false" ht="15" hidden="false" customHeight="fals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customFormat="false" ht="15" hidden="false" customHeight="false" outlineLevel="0" collapsed="false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customFormat="false" ht="15" hidden="false" customHeight="fals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customFormat="false" ht="15" hidden="false" customHeight="false" outlineLevel="0" collapsed="false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customFormat="false" ht="15" hidden="false" customHeight="fals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customFormat="false" ht="15" hidden="false" customHeight="fals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customFormat="false" ht="15" hidden="false" customHeight="false" outlineLevel="0" collapsed="false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customFormat="false" ht="15" hidden="false" customHeight="false" outlineLevel="0" collapsed="false">
      <c r="A40" s="2"/>
      <c r="B40" s="2"/>
      <c r="C40" s="2"/>
      <c r="D40" s="2"/>
      <c r="E40" s="2"/>
      <c r="F40" s="2"/>
      <c r="G40" s="2"/>
      <c r="H40" s="2"/>
      <c r="I40" s="2"/>
      <c r="J40" s="2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sheetData>
    <row r="1" customFormat="false" ht="15" hidden="false" customHeight="false" outlineLevel="0" collapsed="false">
      <c r="A1" s="0" t="s">
        <v>14</v>
      </c>
      <c r="C1" s="0" t="s">
        <v>15</v>
      </c>
      <c r="E1" s="0" t="s">
        <v>16</v>
      </c>
    </row>
    <row r="2" customFormat="false" ht="15" hidden="false" customHeight="false" outlineLevel="0" collapsed="false">
      <c r="A2" s="0" t="s">
        <v>17</v>
      </c>
      <c r="C2" s="0" t="s">
        <v>18</v>
      </c>
      <c r="E2" s="0" t="s">
        <v>19</v>
      </c>
    </row>
    <row r="3" customFormat="false" ht="15" hidden="false" customHeight="false" outlineLevel="0" collapsed="false">
      <c r="A3" s="0" t="s">
        <v>20</v>
      </c>
      <c r="C3" s="0" t="s">
        <v>21</v>
      </c>
      <c r="E3" s="0" t="s">
        <v>22</v>
      </c>
    </row>
    <row r="4" customFormat="false" ht="15" hidden="false" customHeight="false" outlineLevel="0" collapsed="false">
      <c r="A4" s="0" t="s">
        <v>23</v>
      </c>
      <c r="E4" s="0" t="s">
        <v>24</v>
      </c>
    </row>
    <row r="5" customFormat="false" ht="15" hidden="false" customHeight="false" outlineLevel="0" collapsed="false">
      <c r="A5" s="0" t="s">
        <v>25</v>
      </c>
      <c r="E5" s="0" t="s">
        <v>26</v>
      </c>
    </row>
    <row r="6" customFormat="false" ht="15" hidden="false" customHeight="false" outlineLevel="0" collapsed="false">
      <c r="A6" s="0" t="s">
        <v>27</v>
      </c>
      <c r="E6" s="0" t="s">
        <v>28</v>
      </c>
    </row>
    <row r="7" customFormat="false" ht="15" hidden="false" customHeight="false" outlineLevel="0" collapsed="false">
      <c r="A7" s="0" t="s">
        <v>29</v>
      </c>
      <c r="E7" s="0" t="s">
        <v>30</v>
      </c>
    </row>
    <row r="8" customFormat="false" ht="15" hidden="false" customHeight="false" outlineLevel="0" collapsed="false">
      <c r="A8" s="0" t="s">
        <v>31</v>
      </c>
      <c r="E8" s="0" t="s">
        <v>32</v>
      </c>
    </row>
    <row r="9" customFormat="false" ht="15" hidden="false" customHeight="false" outlineLevel="0" collapsed="false">
      <c r="A9" s="0" t="s">
        <v>33</v>
      </c>
    </row>
    <row r="10" customFormat="false" ht="15" hidden="false" customHeight="false" outlineLevel="0" collapsed="false">
      <c r="A10" s="0" t="s">
        <v>34</v>
      </c>
    </row>
    <row r="11" customFormat="false" ht="15" hidden="false" customHeight="false" outlineLevel="0" collapsed="false">
      <c r="A11" s="0" t="s">
        <v>35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20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9"/>
    <col collapsed="false" customWidth="true" hidden="false" outlineLevel="0" max="3" min="3" style="0" width="22"/>
    <col collapsed="false" customWidth="true" hidden="false" outlineLevel="0" max="4" min="4" style="0" width="8"/>
    <col collapsed="false" customWidth="true" hidden="false" outlineLevel="0" max="8" min="5" style="0" width="9"/>
    <col collapsed="false" customWidth="true" hidden="false" outlineLevel="0" max="9" min="9" style="0" width="8"/>
    <col collapsed="false" customWidth="true" hidden="false" outlineLevel="0" max="10" min="10" style="0" width="11"/>
    <col collapsed="false" customWidth="true" hidden="false" outlineLevel="0" max="11" min="11" style="0" width="7"/>
    <col collapsed="false" customWidth="true" hidden="false" outlineLevel="0" max="12" min="12" style="0" width="9"/>
    <col collapsed="false" customWidth="true" hidden="false" outlineLevel="0" max="13" min="13" style="0" width="16"/>
    <col collapsed="false" customWidth="true" hidden="false" outlineLevel="0" max="14" min="14" style="0" width="30"/>
    <col collapsed="false" customWidth="true" hidden="false" outlineLevel="0" max="18" min="15" style="0" width="11"/>
  </cols>
  <sheetData>
    <row r="1" customFormat="false" ht="15" hidden="false" customHeight="false" outlineLevel="0" collapsed="false">
      <c r="A1" s="14" t="s">
        <v>36</v>
      </c>
      <c r="B1" s="14" t="s">
        <v>37</v>
      </c>
      <c r="C1" s="14" t="s">
        <v>38</v>
      </c>
      <c r="D1" s="14" t="s">
        <v>15</v>
      </c>
      <c r="E1" s="14" t="s">
        <v>39</v>
      </c>
      <c r="F1" s="14" t="s">
        <v>40</v>
      </c>
      <c r="G1" s="14" t="s">
        <v>41</v>
      </c>
      <c r="H1" s="14" t="s">
        <v>42</v>
      </c>
      <c r="I1" s="14" t="s">
        <v>43</v>
      </c>
      <c r="J1" s="14" t="s">
        <v>44</v>
      </c>
      <c r="K1" s="14" t="s">
        <v>45</v>
      </c>
      <c r="L1" s="14" t="s">
        <v>46</v>
      </c>
      <c r="M1" s="14" t="s">
        <v>16</v>
      </c>
      <c r="N1" s="14" t="s">
        <v>47</v>
      </c>
      <c r="O1" s="14" t="s">
        <v>48</v>
      </c>
      <c r="P1" s="14" t="s">
        <v>49</v>
      </c>
      <c r="Q1" s="14" t="s">
        <v>50</v>
      </c>
      <c r="R1" s="14" t="s">
        <v>51</v>
      </c>
    </row>
    <row r="2" customFormat="false" ht="15" hidden="false" customHeight="false" outlineLevel="0" collapsed="false">
      <c r="A2" s="15" t="n">
        <v>46181</v>
      </c>
      <c r="B2" s="16" t="s">
        <v>52</v>
      </c>
      <c r="C2" s="17" t="s">
        <v>17</v>
      </c>
      <c r="D2" s="17" t="s">
        <v>18</v>
      </c>
      <c r="E2" s="18" t="n">
        <v>208.64</v>
      </c>
      <c r="F2" s="18" t="n">
        <v>205</v>
      </c>
      <c r="G2" s="18" t="n">
        <v>212.5</v>
      </c>
      <c r="H2" s="16" t="n">
        <v>100</v>
      </c>
      <c r="I2" s="18" t="n">
        <v>2</v>
      </c>
      <c r="J2" s="19" t="n">
        <f aca="false">IF(OR($E2="",$G2="",$H2=""),"",(IF($D2="Short",($E2-$G2),($G2-$E2))*$H2)-N($I2))</f>
        <v>384.000000000001</v>
      </c>
      <c r="K2" s="20" t="n">
        <f aca="false">IFERROR(IF($J2="","",$J2/(ABS($E2-$F2)*$H2)),"")</f>
        <v>1.05494505494506</v>
      </c>
      <c r="L2" s="17" t="str">
        <f aca="false">IF($J2="","",IF($J2&gt;0,"Win",IF($J2&lt;0,"Loss","BE")))</f>
        <v>Win</v>
      </c>
      <c r="M2" s="17"/>
      <c r="N2" s="21"/>
      <c r="O2" s="19" t="n">
        <f aca="false">IF(COUNT($J$2:$J2)=0,"",SUM($J$2:$J2))</f>
        <v>384.000000000001</v>
      </c>
      <c r="P2" s="19" t="n">
        <f aca="false">IF($O2="","",Dashboard!$B$3+$O2)</f>
        <v>10384</v>
      </c>
      <c r="Q2" s="19" t="n">
        <f aca="false">IF($P2="","",MAX($P$2:$P2))</f>
        <v>10384</v>
      </c>
      <c r="R2" s="19" t="n">
        <f aca="false">IF($P2="","",$P2-$Q2)</f>
        <v>0</v>
      </c>
    </row>
    <row r="3" customFormat="false" ht="15" hidden="false" customHeight="false" outlineLevel="0" collapsed="false">
      <c r="A3" s="15" t="n">
        <v>46182</v>
      </c>
      <c r="B3" s="16" t="s">
        <v>53</v>
      </c>
      <c r="C3" s="17" t="s">
        <v>34</v>
      </c>
      <c r="D3" s="17" t="s">
        <v>18</v>
      </c>
      <c r="E3" s="18" t="n">
        <v>178.66</v>
      </c>
      <c r="F3" s="18" t="n">
        <v>176</v>
      </c>
      <c r="G3" s="18" t="n">
        <v>181.56</v>
      </c>
      <c r="H3" s="16" t="n">
        <v>50</v>
      </c>
      <c r="I3" s="18" t="n">
        <v>1</v>
      </c>
      <c r="J3" s="19" t="n">
        <f aca="false">IF(OR($E3="",$G3="",$H3=""),"",(IF($D3="Short",($E3-$G3),($G3-$E3))*$H3)-N($I3))</f>
        <v>144</v>
      </c>
      <c r="K3" s="20" t="n">
        <f aca="false">IFERROR(IF($J3="","",$J3/(ABS($E3-$F3)*$H3)),"")</f>
        <v>1.0827067669173</v>
      </c>
      <c r="L3" s="17" t="str">
        <f aca="false">IF($J3="","",IF($J3&gt;0,"Win",IF($J3&lt;0,"Loss","BE")))</f>
        <v>Win</v>
      </c>
      <c r="M3" s="17"/>
      <c r="N3" s="21"/>
      <c r="O3" s="19" t="n">
        <f aca="false">IF(COUNT($J$2:$J3)=0,"",SUM($J$2:$J3))</f>
        <v>528.000000000002</v>
      </c>
      <c r="P3" s="19" t="n">
        <f aca="false">IF($O3="","",Dashboard!$B$3+$O3)</f>
        <v>10528</v>
      </c>
      <c r="Q3" s="19" t="n">
        <f aca="false">IF($P3="","",MAX($P$2:$P3))</f>
        <v>10528</v>
      </c>
      <c r="R3" s="19" t="n">
        <f aca="false">IF($P3="","",$P3-$Q3)</f>
        <v>0</v>
      </c>
    </row>
    <row r="4" customFormat="false" ht="15" hidden="false" customHeight="false" outlineLevel="0" collapsed="false">
      <c r="A4" s="15" t="n">
        <v>46182</v>
      </c>
      <c r="B4" s="16" t="s">
        <v>54</v>
      </c>
      <c r="C4" s="17" t="s">
        <v>35</v>
      </c>
      <c r="D4" s="17" t="s">
        <v>21</v>
      </c>
      <c r="E4" s="18" t="n">
        <v>4.72</v>
      </c>
      <c r="F4" s="18" t="n">
        <v>5.1</v>
      </c>
      <c r="G4" s="18" t="n">
        <v>4.38</v>
      </c>
      <c r="H4" s="16" t="n">
        <v>500</v>
      </c>
      <c r="I4" s="18" t="n">
        <v>3</v>
      </c>
      <c r="J4" s="19" t="n">
        <f aca="false">IF(OR($E4="",$G4="",$H4=""),"",(IF($D4="Short",($E4-$G4),($G4-$E4))*$H4)-N($I4))</f>
        <v>167</v>
      </c>
      <c r="K4" s="20" t="n">
        <f aca="false">IFERROR(IF($J4="","",$J4/(ABS($E4-$F4)*$H4)),"")</f>
        <v>0.878947368421053</v>
      </c>
      <c r="L4" s="17" t="str">
        <f aca="false">IF($J4="","",IF($J4&gt;0,"Win",IF($J4&lt;0,"Loss","BE")))</f>
        <v>Win</v>
      </c>
      <c r="M4" s="17"/>
      <c r="N4" s="21"/>
      <c r="O4" s="19" t="n">
        <f aca="false">IF(COUNT($J$2:$J4)=0,"",SUM($J$2:$J4))</f>
        <v>695.000000000002</v>
      </c>
      <c r="P4" s="19" t="n">
        <f aca="false">IF($O4="","",Dashboard!$B$3+$O4)</f>
        <v>10695</v>
      </c>
      <c r="Q4" s="19" t="n">
        <f aca="false">IF($P4="","",MAX($P$2:$P4))</f>
        <v>10695</v>
      </c>
      <c r="R4" s="19" t="n">
        <f aca="false">IF($P4="","",$P4-$Q4)</f>
        <v>0</v>
      </c>
    </row>
    <row r="5" customFormat="false" ht="15" hidden="false" customHeight="false" outlineLevel="0" collapsed="false">
      <c r="A5" s="15"/>
      <c r="B5" s="17"/>
      <c r="C5" s="17"/>
      <c r="D5" s="17"/>
      <c r="E5" s="22"/>
      <c r="F5" s="22"/>
      <c r="G5" s="22"/>
      <c r="H5" s="17"/>
      <c r="I5" s="22"/>
      <c r="J5" s="19" t="str">
        <f aca="false">IF(OR($E5="",$G5="",$H5=""),"",(IF($D5="Short",($E5-$G5),($G5-$E5))*$H5)-N($I5))</f>
        <v/>
      </c>
      <c r="K5" s="20" t="str">
        <f aca="false">IFERROR(IF($J5="","",$J5/(ABS($E5-$F5)*$H5)),"")</f>
        <v/>
      </c>
      <c r="L5" s="17" t="str">
        <f aca="false">IF($J5="","",IF($J5&gt;0,"Win",IF($J5&lt;0,"Loss","BE")))</f>
        <v/>
      </c>
      <c r="M5" s="17"/>
      <c r="N5" s="21"/>
      <c r="O5" s="19" t="n">
        <f aca="false">IF(COUNT($J$2:$J5)=0,"",SUM($J$2:$J5))</f>
        <v>695.000000000002</v>
      </c>
      <c r="P5" s="19" t="n">
        <f aca="false">IF($O5="","",Dashboard!$B$3+$O5)</f>
        <v>10695</v>
      </c>
      <c r="Q5" s="19" t="n">
        <f aca="false">IF($P5="","",MAX($P$2:$P5))</f>
        <v>10695</v>
      </c>
      <c r="R5" s="19" t="n">
        <f aca="false">IF($P5="","",$P5-$Q5)</f>
        <v>0</v>
      </c>
    </row>
    <row r="6" customFormat="false" ht="15" hidden="false" customHeight="false" outlineLevel="0" collapsed="false">
      <c r="A6" s="15"/>
      <c r="B6" s="17"/>
      <c r="C6" s="17"/>
      <c r="D6" s="17"/>
      <c r="E6" s="22"/>
      <c r="F6" s="22"/>
      <c r="G6" s="22"/>
      <c r="H6" s="17"/>
      <c r="I6" s="22"/>
      <c r="J6" s="19" t="str">
        <f aca="false">IF(OR($E6="",$G6="",$H6=""),"",(IF($D6="Short",($E6-$G6),($G6-$E6))*$H6)-N($I6))</f>
        <v/>
      </c>
      <c r="K6" s="20" t="str">
        <f aca="false">IFERROR(IF($J6="","",$J6/(ABS($E6-$F6)*$H6)),"")</f>
        <v/>
      </c>
      <c r="L6" s="17" t="str">
        <f aca="false">IF($J6="","",IF($J6&gt;0,"Win",IF($J6&lt;0,"Loss","BE")))</f>
        <v/>
      </c>
      <c r="M6" s="17"/>
      <c r="N6" s="21"/>
      <c r="O6" s="19" t="n">
        <f aca="false">IF(COUNT($J$2:$J6)=0,"",SUM($J$2:$J6))</f>
        <v>695.000000000002</v>
      </c>
      <c r="P6" s="19" t="n">
        <f aca="false">IF($O6="","",Dashboard!$B$3+$O6)</f>
        <v>10695</v>
      </c>
      <c r="Q6" s="19" t="n">
        <f aca="false">IF($P6="","",MAX($P$2:$P6))</f>
        <v>10695</v>
      </c>
      <c r="R6" s="19" t="n">
        <f aca="false">IF($P6="","",$P6-$Q6)</f>
        <v>0</v>
      </c>
    </row>
    <row r="7" customFormat="false" ht="15" hidden="false" customHeight="false" outlineLevel="0" collapsed="false">
      <c r="A7" s="15"/>
      <c r="B7" s="17"/>
      <c r="C7" s="17"/>
      <c r="D7" s="17"/>
      <c r="E7" s="22"/>
      <c r="F7" s="22"/>
      <c r="G7" s="22"/>
      <c r="H7" s="17"/>
      <c r="I7" s="22"/>
      <c r="J7" s="19" t="str">
        <f aca="false">IF(OR($E7="",$G7="",$H7=""),"",(IF($D7="Short",($E7-$G7),($G7-$E7))*$H7)-N($I7))</f>
        <v/>
      </c>
      <c r="K7" s="20" t="str">
        <f aca="false">IFERROR(IF($J7="","",$J7/(ABS($E7-$F7)*$H7)),"")</f>
        <v/>
      </c>
      <c r="L7" s="17" t="str">
        <f aca="false">IF($J7="","",IF($J7&gt;0,"Win",IF($J7&lt;0,"Loss","BE")))</f>
        <v/>
      </c>
      <c r="M7" s="17"/>
      <c r="N7" s="21"/>
      <c r="O7" s="19" t="n">
        <f aca="false">IF(COUNT($J$2:$J7)=0,"",SUM($J$2:$J7))</f>
        <v>695.000000000002</v>
      </c>
      <c r="P7" s="19" t="n">
        <f aca="false">IF($O7="","",Dashboard!$B$3+$O7)</f>
        <v>10695</v>
      </c>
      <c r="Q7" s="19" t="n">
        <f aca="false">IF($P7="","",MAX($P$2:$P7))</f>
        <v>10695</v>
      </c>
      <c r="R7" s="19" t="n">
        <f aca="false">IF($P7="","",$P7-$Q7)</f>
        <v>0</v>
      </c>
    </row>
    <row r="8" customFormat="false" ht="15" hidden="false" customHeight="false" outlineLevel="0" collapsed="false">
      <c r="A8" s="15"/>
      <c r="B8" s="17"/>
      <c r="C8" s="17"/>
      <c r="D8" s="17"/>
      <c r="E8" s="22"/>
      <c r="F8" s="22"/>
      <c r="G8" s="22"/>
      <c r="H8" s="17"/>
      <c r="I8" s="22"/>
      <c r="J8" s="19" t="str">
        <f aca="false">IF(OR($E8="",$G8="",$H8=""),"",(IF($D8="Short",($E8-$G8),($G8-$E8))*$H8)-N($I8))</f>
        <v/>
      </c>
      <c r="K8" s="20" t="str">
        <f aca="false">IFERROR(IF($J8="","",$J8/(ABS($E8-$F8)*$H8)),"")</f>
        <v/>
      </c>
      <c r="L8" s="17" t="str">
        <f aca="false">IF($J8="","",IF($J8&gt;0,"Win",IF($J8&lt;0,"Loss","BE")))</f>
        <v/>
      </c>
      <c r="M8" s="17"/>
      <c r="N8" s="21"/>
      <c r="O8" s="19" t="n">
        <f aca="false">IF(COUNT($J$2:$J8)=0,"",SUM($J$2:$J8))</f>
        <v>695.000000000002</v>
      </c>
      <c r="P8" s="19" t="n">
        <f aca="false">IF($O8="","",Dashboard!$B$3+$O8)</f>
        <v>10695</v>
      </c>
      <c r="Q8" s="19" t="n">
        <f aca="false">IF($P8="","",MAX($P$2:$P8))</f>
        <v>10695</v>
      </c>
      <c r="R8" s="19" t="n">
        <f aca="false">IF($P8="","",$P8-$Q8)</f>
        <v>0</v>
      </c>
    </row>
    <row r="9" customFormat="false" ht="15" hidden="false" customHeight="false" outlineLevel="0" collapsed="false">
      <c r="A9" s="15"/>
      <c r="B9" s="17"/>
      <c r="C9" s="17"/>
      <c r="D9" s="17"/>
      <c r="E9" s="22"/>
      <c r="F9" s="22"/>
      <c r="G9" s="22"/>
      <c r="H9" s="17"/>
      <c r="I9" s="22"/>
      <c r="J9" s="19" t="str">
        <f aca="false">IF(OR($E9="",$G9="",$H9=""),"",(IF($D9="Short",($E9-$G9),($G9-$E9))*$H9)-N($I9))</f>
        <v/>
      </c>
      <c r="K9" s="20" t="str">
        <f aca="false">IFERROR(IF($J9="","",$J9/(ABS($E9-$F9)*$H9)),"")</f>
        <v/>
      </c>
      <c r="L9" s="17" t="str">
        <f aca="false">IF($J9="","",IF($J9&gt;0,"Win",IF($J9&lt;0,"Loss","BE")))</f>
        <v/>
      </c>
      <c r="M9" s="17"/>
      <c r="N9" s="21"/>
      <c r="O9" s="19" t="n">
        <f aca="false">IF(COUNT($J$2:$J9)=0,"",SUM($J$2:$J9))</f>
        <v>695.000000000002</v>
      </c>
      <c r="P9" s="19" t="n">
        <f aca="false">IF($O9="","",Dashboard!$B$3+$O9)</f>
        <v>10695</v>
      </c>
      <c r="Q9" s="19" t="n">
        <f aca="false">IF($P9="","",MAX($P$2:$P9))</f>
        <v>10695</v>
      </c>
      <c r="R9" s="19" t="n">
        <f aca="false">IF($P9="","",$P9-$Q9)</f>
        <v>0</v>
      </c>
    </row>
    <row r="10" customFormat="false" ht="15" hidden="false" customHeight="false" outlineLevel="0" collapsed="false">
      <c r="A10" s="15"/>
      <c r="B10" s="17"/>
      <c r="C10" s="17"/>
      <c r="D10" s="17"/>
      <c r="E10" s="22"/>
      <c r="F10" s="22"/>
      <c r="G10" s="22"/>
      <c r="H10" s="17"/>
      <c r="I10" s="22"/>
      <c r="J10" s="19" t="str">
        <f aca="false">IF(OR($E10="",$G10="",$H10=""),"",(IF($D10="Short",($E10-$G10),($G10-$E10))*$H10)-N($I10))</f>
        <v/>
      </c>
      <c r="K10" s="20" t="str">
        <f aca="false">IFERROR(IF($J10="","",$J10/(ABS($E10-$F10)*$H10)),"")</f>
        <v/>
      </c>
      <c r="L10" s="17" t="str">
        <f aca="false">IF($J10="","",IF($J10&gt;0,"Win",IF($J10&lt;0,"Loss","BE")))</f>
        <v/>
      </c>
      <c r="M10" s="17"/>
      <c r="N10" s="21"/>
      <c r="O10" s="19" t="n">
        <f aca="false">IF(COUNT($J$2:$J10)=0,"",SUM($J$2:$J10))</f>
        <v>695.000000000002</v>
      </c>
      <c r="P10" s="19" t="n">
        <f aca="false">IF($O10="","",Dashboard!$B$3+$O10)</f>
        <v>10695</v>
      </c>
      <c r="Q10" s="19" t="n">
        <f aca="false">IF($P10="","",MAX($P$2:$P10))</f>
        <v>10695</v>
      </c>
      <c r="R10" s="19" t="n">
        <f aca="false">IF($P10="","",$P10-$Q10)</f>
        <v>0</v>
      </c>
    </row>
    <row r="11" customFormat="false" ht="15" hidden="false" customHeight="false" outlineLevel="0" collapsed="false">
      <c r="A11" s="15"/>
      <c r="B11" s="17"/>
      <c r="C11" s="17"/>
      <c r="D11" s="17"/>
      <c r="E11" s="22"/>
      <c r="F11" s="22"/>
      <c r="G11" s="22"/>
      <c r="H11" s="17"/>
      <c r="I11" s="22"/>
      <c r="J11" s="19" t="str">
        <f aca="false">IF(OR($E11="",$G11="",$H11=""),"",(IF($D11="Short",($E11-$G11),($G11-$E11))*$H11)-N($I11))</f>
        <v/>
      </c>
      <c r="K11" s="20" t="str">
        <f aca="false">IFERROR(IF($J11="","",$J11/(ABS($E11-$F11)*$H11)),"")</f>
        <v/>
      </c>
      <c r="L11" s="17" t="str">
        <f aca="false">IF($J11="","",IF($J11&gt;0,"Win",IF($J11&lt;0,"Loss","BE")))</f>
        <v/>
      </c>
      <c r="M11" s="17"/>
      <c r="N11" s="21"/>
      <c r="O11" s="19" t="n">
        <f aca="false">IF(COUNT($J$2:$J11)=0,"",SUM($J$2:$J11))</f>
        <v>695.000000000002</v>
      </c>
      <c r="P11" s="19" t="n">
        <f aca="false">IF($O11="","",Dashboard!$B$3+$O11)</f>
        <v>10695</v>
      </c>
      <c r="Q11" s="19" t="n">
        <f aca="false">IF($P11="","",MAX($P$2:$P11))</f>
        <v>10695</v>
      </c>
      <c r="R11" s="19" t="n">
        <f aca="false">IF($P11="","",$P11-$Q11)</f>
        <v>0</v>
      </c>
    </row>
    <row r="12" customFormat="false" ht="15" hidden="false" customHeight="false" outlineLevel="0" collapsed="false">
      <c r="A12" s="15"/>
      <c r="B12" s="17"/>
      <c r="C12" s="17"/>
      <c r="D12" s="17"/>
      <c r="E12" s="22"/>
      <c r="F12" s="22"/>
      <c r="G12" s="22"/>
      <c r="H12" s="17"/>
      <c r="I12" s="22"/>
      <c r="J12" s="19" t="str">
        <f aca="false">IF(OR($E12="",$G12="",$H12=""),"",(IF($D12="Short",($E12-$G12),($G12-$E12))*$H12)-N($I12))</f>
        <v/>
      </c>
      <c r="K12" s="20" t="str">
        <f aca="false">IFERROR(IF($J12="","",$J12/(ABS($E12-$F12)*$H12)),"")</f>
        <v/>
      </c>
      <c r="L12" s="17" t="str">
        <f aca="false">IF($J12="","",IF($J12&gt;0,"Win",IF($J12&lt;0,"Loss","BE")))</f>
        <v/>
      </c>
      <c r="M12" s="17"/>
      <c r="N12" s="21"/>
      <c r="O12" s="19" t="n">
        <f aca="false">IF(COUNT($J$2:$J12)=0,"",SUM($J$2:$J12))</f>
        <v>695.000000000002</v>
      </c>
      <c r="P12" s="19" t="n">
        <f aca="false">IF($O12="","",Dashboard!$B$3+$O12)</f>
        <v>10695</v>
      </c>
      <c r="Q12" s="19" t="n">
        <f aca="false">IF($P12="","",MAX($P$2:$P12))</f>
        <v>10695</v>
      </c>
      <c r="R12" s="19" t="n">
        <f aca="false">IF($P12="","",$P12-$Q12)</f>
        <v>0</v>
      </c>
    </row>
    <row r="13" customFormat="false" ht="15" hidden="false" customHeight="false" outlineLevel="0" collapsed="false">
      <c r="A13" s="15"/>
      <c r="B13" s="17"/>
      <c r="C13" s="17"/>
      <c r="D13" s="17"/>
      <c r="E13" s="22"/>
      <c r="F13" s="22"/>
      <c r="G13" s="22"/>
      <c r="H13" s="17"/>
      <c r="I13" s="22"/>
      <c r="J13" s="19" t="str">
        <f aca="false">IF(OR($E13="",$G13="",$H13=""),"",(IF($D13="Short",($E13-$G13),($G13-$E13))*$H13)-N($I13))</f>
        <v/>
      </c>
      <c r="K13" s="20" t="str">
        <f aca="false">IFERROR(IF($J13="","",$J13/(ABS($E13-$F13)*$H13)),"")</f>
        <v/>
      </c>
      <c r="L13" s="17" t="str">
        <f aca="false">IF($J13="","",IF($J13&gt;0,"Win",IF($J13&lt;0,"Loss","BE")))</f>
        <v/>
      </c>
      <c r="M13" s="17"/>
      <c r="N13" s="21"/>
      <c r="O13" s="19" t="n">
        <f aca="false">IF(COUNT($J$2:$J13)=0,"",SUM($J$2:$J13))</f>
        <v>695.000000000002</v>
      </c>
      <c r="P13" s="19" t="n">
        <f aca="false">IF($O13="","",Dashboard!$B$3+$O13)</f>
        <v>10695</v>
      </c>
      <c r="Q13" s="19" t="n">
        <f aca="false">IF($P13="","",MAX($P$2:$P13))</f>
        <v>10695</v>
      </c>
      <c r="R13" s="19" t="n">
        <f aca="false">IF($P13="","",$P13-$Q13)</f>
        <v>0</v>
      </c>
    </row>
    <row r="14" customFormat="false" ht="15" hidden="false" customHeight="false" outlineLevel="0" collapsed="false">
      <c r="A14" s="15"/>
      <c r="B14" s="17"/>
      <c r="C14" s="17"/>
      <c r="D14" s="17"/>
      <c r="E14" s="22"/>
      <c r="F14" s="22"/>
      <c r="G14" s="22"/>
      <c r="H14" s="17"/>
      <c r="I14" s="22"/>
      <c r="J14" s="19" t="str">
        <f aca="false">IF(OR($E14="",$G14="",$H14=""),"",(IF($D14="Short",($E14-$G14),($G14-$E14))*$H14)-N($I14))</f>
        <v/>
      </c>
      <c r="K14" s="20" t="str">
        <f aca="false">IFERROR(IF($J14="","",$J14/(ABS($E14-$F14)*$H14)),"")</f>
        <v/>
      </c>
      <c r="L14" s="17" t="str">
        <f aca="false">IF($J14="","",IF($J14&gt;0,"Win",IF($J14&lt;0,"Loss","BE")))</f>
        <v/>
      </c>
      <c r="M14" s="17"/>
      <c r="N14" s="21"/>
      <c r="O14" s="19" t="n">
        <f aca="false">IF(COUNT($J$2:$J14)=0,"",SUM($J$2:$J14))</f>
        <v>695.000000000002</v>
      </c>
      <c r="P14" s="19" t="n">
        <f aca="false">IF($O14="","",Dashboard!$B$3+$O14)</f>
        <v>10695</v>
      </c>
      <c r="Q14" s="19" t="n">
        <f aca="false">IF($P14="","",MAX($P$2:$P14))</f>
        <v>10695</v>
      </c>
      <c r="R14" s="19" t="n">
        <f aca="false">IF($P14="","",$P14-$Q14)</f>
        <v>0</v>
      </c>
    </row>
    <row r="15" customFormat="false" ht="15" hidden="false" customHeight="false" outlineLevel="0" collapsed="false">
      <c r="A15" s="15"/>
      <c r="B15" s="17"/>
      <c r="C15" s="17"/>
      <c r="D15" s="17"/>
      <c r="E15" s="22"/>
      <c r="F15" s="22"/>
      <c r="G15" s="22"/>
      <c r="H15" s="17"/>
      <c r="I15" s="22"/>
      <c r="J15" s="19" t="str">
        <f aca="false">IF(OR($E15="",$G15="",$H15=""),"",(IF($D15="Short",($E15-$G15),($G15-$E15))*$H15)-N($I15))</f>
        <v/>
      </c>
      <c r="K15" s="20" t="str">
        <f aca="false">IFERROR(IF($J15="","",$J15/(ABS($E15-$F15)*$H15)),"")</f>
        <v/>
      </c>
      <c r="L15" s="17" t="str">
        <f aca="false">IF($J15="","",IF($J15&gt;0,"Win",IF($J15&lt;0,"Loss","BE")))</f>
        <v/>
      </c>
      <c r="M15" s="17"/>
      <c r="N15" s="21"/>
      <c r="O15" s="19" t="n">
        <f aca="false">IF(COUNT($J$2:$J15)=0,"",SUM($J$2:$J15))</f>
        <v>695.000000000002</v>
      </c>
      <c r="P15" s="19" t="n">
        <f aca="false">IF($O15="","",Dashboard!$B$3+$O15)</f>
        <v>10695</v>
      </c>
      <c r="Q15" s="19" t="n">
        <f aca="false">IF($P15="","",MAX($P$2:$P15))</f>
        <v>10695</v>
      </c>
      <c r="R15" s="19" t="n">
        <f aca="false">IF($P15="","",$P15-$Q15)</f>
        <v>0</v>
      </c>
    </row>
    <row r="16" customFormat="false" ht="15" hidden="false" customHeight="false" outlineLevel="0" collapsed="false">
      <c r="A16" s="15"/>
      <c r="B16" s="17"/>
      <c r="C16" s="17"/>
      <c r="D16" s="17"/>
      <c r="E16" s="22"/>
      <c r="F16" s="22"/>
      <c r="G16" s="22"/>
      <c r="H16" s="17"/>
      <c r="I16" s="22"/>
      <c r="J16" s="19" t="str">
        <f aca="false">IF(OR($E16="",$G16="",$H16=""),"",(IF($D16="Short",($E16-$G16),($G16-$E16))*$H16)-N($I16))</f>
        <v/>
      </c>
      <c r="K16" s="20" t="str">
        <f aca="false">IFERROR(IF($J16="","",$J16/(ABS($E16-$F16)*$H16)),"")</f>
        <v/>
      </c>
      <c r="L16" s="17" t="str">
        <f aca="false">IF($J16="","",IF($J16&gt;0,"Win",IF($J16&lt;0,"Loss","BE")))</f>
        <v/>
      </c>
      <c r="M16" s="17"/>
      <c r="N16" s="21"/>
      <c r="O16" s="19" t="n">
        <f aca="false">IF(COUNT($J$2:$J16)=0,"",SUM($J$2:$J16))</f>
        <v>695.000000000002</v>
      </c>
      <c r="P16" s="19" t="n">
        <f aca="false">IF($O16="","",Dashboard!$B$3+$O16)</f>
        <v>10695</v>
      </c>
      <c r="Q16" s="19" t="n">
        <f aca="false">IF($P16="","",MAX($P$2:$P16))</f>
        <v>10695</v>
      </c>
      <c r="R16" s="19" t="n">
        <f aca="false">IF($P16="","",$P16-$Q16)</f>
        <v>0</v>
      </c>
    </row>
    <row r="17" customFormat="false" ht="15" hidden="false" customHeight="false" outlineLevel="0" collapsed="false">
      <c r="A17" s="15"/>
      <c r="B17" s="17"/>
      <c r="C17" s="17"/>
      <c r="D17" s="17"/>
      <c r="E17" s="22"/>
      <c r="F17" s="22"/>
      <c r="G17" s="22"/>
      <c r="H17" s="17"/>
      <c r="I17" s="22"/>
      <c r="J17" s="19" t="str">
        <f aca="false">IF(OR($E17="",$G17="",$H17=""),"",(IF($D17="Short",($E17-$G17),($G17-$E17))*$H17)-N($I17))</f>
        <v/>
      </c>
      <c r="K17" s="20" t="str">
        <f aca="false">IFERROR(IF($J17="","",$J17/(ABS($E17-$F17)*$H17)),"")</f>
        <v/>
      </c>
      <c r="L17" s="17" t="str">
        <f aca="false">IF($J17="","",IF($J17&gt;0,"Win",IF($J17&lt;0,"Loss","BE")))</f>
        <v/>
      </c>
      <c r="M17" s="17"/>
      <c r="N17" s="21"/>
      <c r="O17" s="19" t="n">
        <f aca="false">IF(COUNT($J$2:$J17)=0,"",SUM($J$2:$J17))</f>
        <v>695.000000000002</v>
      </c>
      <c r="P17" s="19" t="n">
        <f aca="false">IF($O17="","",Dashboard!$B$3+$O17)</f>
        <v>10695</v>
      </c>
      <c r="Q17" s="19" t="n">
        <f aca="false">IF($P17="","",MAX($P$2:$P17))</f>
        <v>10695</v>
      </c>
      <c r="R17" s="19" t="n">
        <f aca="false">IF($P17="","",$P17-$Q17)</f>
        <v>0</v>
      </c>
    </row>
    <row r="18" customFormat="false" ht="15" hidden="false" customHeight="false" outlineLevel="0" collapsed="false">
      <c r="A18" s="15"/>
      <c r="B18" s="17"/>
      <c r="C18" s="17"/>
      <c r="D18" s="17"/>
      <c r="E18" s="22"/>
      <c r="F18" s="22"/>
      <c r="G18" s="22"/>
      <c r="H18" s="17"/>
      <c r="I18" s="22"/>
      <c r="J18" s="19" t="str">
        <f aca="false">IF(OR($E18="",$G18="",$H18=""),"",(IF($D18="Short",($E18-$G18),($G18-$E18))*$H18)-N($I18))</f>
        <v/>
      </c>
      <c r="K18" s="20" t="str">
        <f aca="false">IFERROR(IF($J18="","",$J18/(ABS($E18-$F18)*$H18)),"")</f>
        <v/>
      </c>
      <c r="L18" s="17" t="str">
        <f aca="false">IF($J18="","",IF($J18&gt;0,"Win",IF($J18&lt;0,"Loss","BE")))</f>
        <v/>
      </c>
      <c r="M18" s="17"/>
      <c r="N18" s="21"/>
      <c r="O18" s="19" t="n">
        <f aca="false">IF(COUNT($J$2:$J18)=0,"",SUM($J$2:$J18))</f>
        <v>695.000000000002</v>
      </c>
      <c r="P18" s="19" t="n">
        <f aca="false">IF($O18="","",Dashboard!$B$3+$O18)</f>
        <v>10695</v>
      </c>
      <c r="Q18" s="19" t="n">
        <f aca="false">IF($P18="","",MAX($P$2:$P18))</f>
        <v>10695</v>
      </c>
      <c r="R18" s="19" t="n">
        <f aca="false">IF($P18="","",$P18-$Q18)</f>
        <v>0</v>
      </c>
    </row>
    <row r="19" customFormat="false" ht="15" hidden="false" customHeight="false" outlineLevel="0" collapsed="false">
      <c r="A19" s="15"/>
      <c r="B19" s="17"/>
      <c r="C19" s="17"/>
      <c r="D19" s="17"/>
      <c r="E19" s="22"/>
      <c r="F19" s="22"/>
      <c r="G19" s="22"/>
      <c r="H19" s="17"/>
      <c r="I19" s="22"/>
      <c r="J19" s="19" t="str">
        <f aca="false">IF(OR($E19="",$G19="",$H19=""),"",(IF($D19="Short",($E19-$G19),($G19-$E19))*$H19)-N($I19))</f>
        <v/>
      </c>
      <c r="K19" s="20" t="str">
        <f aca="false">IFERROR(IF($J19="","",$J19/(ABS($E19-$F19)*$H19)),"")</f>
        <v/>
      </c>
      <c r="L19" s="17" t="str">
        <f aca="false">IF($J19="","",IF($J19&gt;0,"Win",IF($J19&lt;0,"Loss","BE")))</f>
        <v/>
      </c>
      <c r="M19" s="17"/>
      <c r="N19" s="21"/>
      <c r="O19" s="19" t="n">
        <f aca="false">IF(COUNT($J$2:$J19)=0,"",SUM($J$2:$J19))</f>
        <v>695.000000000002</v>
      </c>
      <c r="P19" s="19" t="n">
        <f aca="false">IF($O19="","",Dashboard!$B$3+$O19)</f>
        <v>10695</v>
      </c>
      <c r="Q19" s="19" t="n">
        <f aca="false">IF($P19="","",MAX($P$2:$P19))</f>
        <v>10695</v>
      </c>
      <c r="R19" s="19" t="n">
        <f aca="false">IF($P19="","",$P19-$Q19)</f>
        <v>0</v>
      </c>
    </row>
    <row r="20" customFormat="false" ht="15" hidden="false" customHeight="false" outlineLevel="0" collapsed="false">
      <c r="A20" s="15"/>
      <c r="B20" s="17"/>
      <c r="C20" s="17"/>
      <c r="D20" s="17"/>
      <c r="E20" s="22"/>
      <c r="F20" s="22"/>
      <c r="G20" s="22"/>
      <c r="H20" s="17"/>
      <c r="I20" s="22"/>
      <c r="J20" s="19" t="str">
        <f aca="false">IF(OR($E20="",$G20="",$H20=""),"",(IF($D20="Short",($E20-$G20),($G20-$E20))*$H20)-N($I20))</f>
        <v/>
      </c>
      <c r="K20" s="20" t="str">
        <f aca="false">IFERROR(IF($J20="","",$J20/(ABS($E20-$F20)*$H20)),"")</f>
        <v/>
      </c>
      <c r="L20" s="17" t="str">
        <f aca="false">IF($J20="","",IF($J20&gt;0,"Win",IF($J20&lt;0,"Loss","BE")))</f>
        <v/>
      </c>
      <c r="M20" s="17"/>
      <c r="N20" s="21"/>
      <c r="O20" s="19" t="n">
        <f aca="false">IF(COUNT($J$2:$J20)=0,"",SUM($J$2:$J20))</f>
        <v>695.000000000002</v>
      </c>
      <c r="P20" s="19" t="n">
        <f aca="false">IF($O20="","",Dashboard!$B$3+$O20)</f>
        <v>10695</v>
      </c>
      <c r="Q20" s="19" t="n">
        <f aca="false">IF($P20="","",MAX($P$2:$P20))</f>
        <v>10695</v>
      </c>
      <c r="R20" s="19" t="n">
        <f aca="false">IF($P20="","",$P20-$Q20)</f>
        <v>0</v>
      </c>
    </row>
    <row r="21" customFormat="false" ht="15" hidden="false" customHeight="false" outlineLevel="0" collapsed="false">
      <c r="A21" s="15"/>
      <c r="B21" s="17"/>
      <c r="C21" s="17"/>
      <c r="D21" s="17"/>
      <c r="E21" s="22"/>
      <c r="F21" s="22"/>
      <c r="G21" s="22"/>
      <c r="H21" s="17"/>
      <c r="I21" s="22"/>
      <c r="J21" s="19" t="str">
        <f aca="false">IF(OR($E21="",$G21="",$H21=""),"",(IF($D21="Short",($E21-$G21),($G21-$E21))*$H21)-N($I21))</f>
        <v/>
      </c>
      <c r="K21" s="20" t="str">
        <f aca="false">IFERROR(IF($J21="","",$J21/(ABS($E21-$F21)*$H21)),"")</f>
        <v/>
      </c>
      <c r="L21" s="17" t="str">
        <f aca="false">IF($J21="","",IF($J21&gt;0,"Win",IF($J21&lt;0,"Loss","BE")))</f>
        <v/>
      </c>
      <c r="M21" s="17"/>
      <c r="N21" s="21"/>
      <c r="O21" s="19" t="n">
        <f aca="false">IF(COUNT($J$2:$J21)=0,"",SUM($J$2:$J21))</f>
        <v>695.000000000002</v>
      </c>
      <c r="P21" s="19" t="n">
        <f aca="false">IF($O21="","",Dashboard!$B$3+$O21)</f>
        <v>10695</v>
      </c>
      <c r="Q21" s="19" t="n">
        <f aca="false">IF($P21="","",MAX($P$2:$P21))</f>
        <v>10695</v>
      </c>
      <c r="R21" s="19" t="n">
        <f aca="false">IF($P21="","",$P21-$Q21)</f>
        <v>0</v>
      </c>
    </row>
    <row r="22" customFormat="false" ht="15" hidden="false" customHeight="false" outlineLevel="0" collapsed="false">
      <c r="A22" s="15"/>
      <c r="B22" s="17"/>
      <c r="C22" s="17"/>
      <c r="D22" s="17"/>
      <c r="E22" s="22"/>
      <c r="F22" s="22"/>
      <c r="G22" s="22"/>
      <c r="H22" s="17"/>
      <c r="I22" s="22"/>
      <c r="J22" s="19" t="str">
        <f aca="false">IF(OR($E22="",$G22="",$H22=""),"",(IF($D22="Short",($E22-$G22),($G22-$E22))*$H22)-N($I22))</f>
        <v/>
      </c>
      <c r="K22" s="20" t="str">
        <f aca="false">IFERROR(IF($J22="","",$J22/(ABS($E22-$F22)*$H22)),"")</f>
        <v/>
      </c>
      <c r="L22" s="17" t="str">
        <f aca="false">IF($J22="","",IF($J22&gt;0,"Win",IF($J22&lt;0,"Loss","BE")))</f>
        <v/>
      </c>
      <c r="M22" s="17"/>
      <c r="N22" s="21"/>
      <c r="O22" s="19" t="n">
        <f aca="false">IF(COUNT($J$2:$J22)=0,"",SUM($J$2:$J22))</f>
        <v>695.000000000002</v>
      </c>
      <c r="P22" s="19" t="n">
        <f aca="false">IF($O22="","",Dashboard!$B$3+$O22)</f>
        <v>10695</v>
      </c>
      <c r="Q22" s="19" t="n">
        <f aca="false">IF($P22="","",MAX($P$2:$P22))</f>
        <v>10695</v>
      </c>
      <c r="R22" s="19" t="n">
        <f aca="false">IF($P22="","",$P22-$Q22)</f>
        <v>0</v>
      </c>
    </row>
    <row r="23" customFormat="false" ht="15" hidden="false" customHeight="false" outlineLevel="0" collapsed="false">
      <c r="A23" s="15"/>
      <c r="B23" s="17"/>
      <c r="C23" s="17"/>
      <c r="D23" s="17"/>
      <c r="E23" s="22"/>
      <c r="F23" s="22"/>
      <c r="G23" s="22"/>
      <c r="H23" s="17"/>
      <c r="I23" s="22"/>
      <c r="J23" s="19" t="str">
        <f aca="false">IF(OR($E23="",$G23="",$H23=""),"",(IF($D23="Short",($E23-$G23),($G23-$E23))*$H23)-N($I23))</f>
        <v/>
      </c>
      <c r="K23" s="20" t="str">
        <f aca="false">IFERROR(IF($J23="","",$J23/(ABS($E23-$F23)*$H23)),"")</f>
        <v/>
      </c>
      <c r="L23" s="17" t="str">
        <f aca="false">IF($J23="","",IF($J23&gt;0,"Win",IF($J23&lt;0,"Loss","BE")))</f>
        <v/>
      </c>
      <c r="M23" s="17"/>
      <c r="N23" s="21"/>
      <c r="O23" s="19" t="n">
        <f aca="false">IF(COUNT($J$2:$J23)=0,"",SUM($J$2:$J23))</f>
        <v>695.000000000002</v>
      </c>
      <c r="P23" s="19" t="n">
        <f aca="false">IF($O23="","",Dashboard!$B$3+$O23)</f>
        <v>10695</v>
      </c>
      <c r="Q23" s="19" t="n">
        <f aca="false">IF($P23="","",MAX($P$2:$P23))</f>
        <v>10695</v>
      </c>
      <c r="R23" s="19" t="n">
        <f aca="false">IF($P23="","",$P23-$Q23)</f>
        <v>0</v>
      </c>
    </row>
    <row r="24" customFormat="false" ht="15" hidden="false" customHeight="false" outlineLevel="0" collapsed="false">
      <c r="A24" s="15"/>
      <c r="B24" s="17"/>
      <c r="C24" s="17"/>
      <c r="D24" s="17"/>
      <c r="E24" s="22"/>
      <c r="F24" s="22"/>
      <c r="G24" s="22"/>
      <c r="H24" s="17"/>
      <c r="I24" s="22"/>
      <c r="J24" s="19" t="str">
        <f aca="false">IF(OR($E24="",$G24="",$H24=""),"",(IF($D24="Short",($E24-$G24),($G24-$E24))*$H24)-N($I24))</f>
        <v/>
      </c>
      <c r="K24" s="20" t="str">
        <f aca="false">IFERROR(IF($J24="","",$J24/(ABS($E24-$F24)*$H24)),"")</f>
        <v/>
      </c>
      <c r="L24" s="17" t="str">
        <f aca="false">IF($J24="","",IF($J24&gt;0,"Win",IF($J24&lt;0,"Loss","BE")))</f>
        <v/>
      </c>
      <c r="M24" s="17"/>
      <c r="N24" s="21"/>
      <c r="O24" s="19" t="n">
        <f aca="false">IF(COUNT($J$2:$J24)=0,"",SUM($J$2:$J24))</f>
        <v>695.000000000002</v>
      </c>
      <c r="P24" s="19" t="n">
        <f aca="false">IF($O24="","",Dashboard!$B$3+$O24)</f>
        <v>10695</v>
      </c>
      <c r="Q24" s="19" t="n">
        <f aca="false">IF($P24="","",MAX($P$2:$P24))</f>
        <v>10695</v>
      </c>
      <c r="R24" s="19" t="n">
        <f aca="false">IF($P24="","",$P24-$Q24)</f>
        <v>0</v>
      </c>
    </row>
    <row r="25" customFormat="false" ht="15" hidden="false" customHeight="false" outlineLevel="0" collapsed="false">
      <c r="A25" s="15"/>
      <c r="B25" s="17"/>
      <c r="C25" s="17"/>
      <c r="D25" s="17"/>
      <c r="E25" s="22"/>
      <c r="F25" s="22"/>
      <c r="G25" s="22"/>
      <c r="H25" s="17"/>
      <c r="I25" s="22"/>
      <c r="J25" s="19" t="str">
        <f aca="false">IF(OR($E25="",$G25="",$H25=""),"",(IF($D25="Short",($E25-$G25),($G25-$E25))*$H25)-N($I25))</f>
        <v/>
      </c>
      <c r="K25" s="20" t="str">
        <f aca="false">IFERROR(IF($J25="","",$J25/(ABS($E25-$F25)*$H25)),"")</f>
        <v/>
      </c>
      <c r="L25" s="17" t="str">
        <f aca="false">IF($J25="","",IF($J25&gt;0,"Win",IF($J25&lt;0,"Loss","BE")))</f>
        <v/>
      </c>
      <c r="M25" s="17"/>
      <c r="N25" s="21"/>
      <c r="O25" s="19" t="n">
        <f aca="false">IF(COUNT($J$2:$J25)=0,"",SUM($J$2:$J25))</f>
        <v>695.000000000002</v>
      </c>
      <c r="P25" s="19" t="n">
        <f aca="false">IF($O25="","",Dashboard!$B$3+$O25)</f>
        <v>10695</v>
      </c>
      <c r="Q25" s="19" t="n">
        <f aca="false">IF($P25="","",MAX($P$2:$P25))</f>
        <v>10695</v>
      </c>
      <c r="R25" s="19" t="n">
        <f aca="false">IF($P25="","",$P25-$Q25)</f>
        <v>0</v>
      </c>
    </row>
    <row r="26" customFormat="false" ht="15" hidden="false" customHeight="false" outlineLevel="0" collapsed="false">
      <c r="A26" s="15"/>
      <c r="B26" s="17"/>
      <c r="C26" s="17"/>
      <c r="D26" s="17"/>
      <c r="E26" s="22"/>
      <c r="F26" s="22"/>
      <c r="G26" s="22"/>
      <c r="H26" s="17"/>
      <c r="I26" s="22"/>
      <c r="J26" s="19" t="str">
        <f aca="false">IF(OR($E26="",$G26="",$H26=""),"",(IF($D26="Short",($E26-$G26),($G26-$E26))*$H26)-N($I26))</f>
        <v/>
      </c>
      <c r="K26" s="20" t="str">
        <f aca="false">IFERROR(IF($J26="","",$J26/(ABS($E26-$F26)*$H26)),"")</f>
        <v/>
      </c>
      <c r="L26" s="17" t="str">
        <f aca="false">IF($J26="","",IF($J26&gt;0,"Win",IF($J26&lt;0,"Loss","BE")))</f>
        <v/>
      </c>
      <c r="M26" s="17"/>
      <c r="N26" s="21"/>
      <c r="O26" s="19" t="n">
        <f aca="false">IF(COUNT($J$2:$J26)=0,"",SUM($J$2:$J26))</f>
        <v>695.000000000002</v>
      </c>
      <c r="P26" s="19" t="n">
        <f aca="false">IF($O26="","",Dashboard!$B$3+$O26)</f>
        <v>10695</v>
      </c>
      <c r="Q26" s="19" t="n">
        <f aca="false">IF($P26="","",MAX($P$2:$P26))</f>
        <v>10695</v>
      </c>
      <c r="R26" s="19" t="n">
        <f aca="false">IF($P26="","",$P26-$Q26)</f>
        <v>0</v>
      </c>
    </row>
    <row r="27" customFormat="false" ht="15" hidden="false" customHeight="false" outlineLevel="0" collapsed="false">
      <c r="A27" s="15"/>
      <c r="B27" s="17"/>
      <c r="C27" s="17"/>
      <c r="D27" s="17"/>
      <c r="E27" s="22"/>
      <c r="F27" s="22"/>
      <c r="G27" s="22"/>
      <c r="H27" s="17"/>
      <c r="I27" s="22"/>
      <c r="J27" s="19" t="str">
        <f aca="false">IF(OR($E27="",$G27="",$H27=""),"",(IF($D27="Short",($E27-$G27),($G27-$E27))*$H27)-N($I27))</f>
        <v/>
      </c>
      <c r="K27" s="20" t="str">
        <f aca="false">IFERROR(IF($J27="","",$J27/(ABS($E27-$F27)*$H27)),"")</f>
        <v/>
      </c>
      <c r="L27" s="17" t="str">
        <f aca="false">IF($J27="","",IF($J27&gt;0,"Win",IF($J27&lt;0,"Loss","BE")))</f>
        <v/>
      </c>
      <c r="M27" s="17"/>
      <c r="N27" s="21"/>
      <c r="O27" s="19" t="n">
        <f aca="false">IF(COUNT($J$2:$J27)=0,"",SUM($J$2:$J27))</f>
        <v>695.000000000002</v>
      </c>
      <c r="P27" s="19" t="n">
        <f aca="false">IF($O27="","",Dashboard!$B$3+$O27)</f>
        <v>10695</v>
      </c>
      <c r="Q27" s="19" t="n">
        <f aca="false">IF($P27="","",MAX($P$2:$P27))</f>
        <v>10695</v>
      </c>
      <c r="R27" s="19" t="n">
        <f aca="false">IF($P27="","",$P27-$Q27)</f>
        <v>0</v>
      </c>
    </row>
    <row r="28" customFormat="false" ht="15" hidden="false" customHeight="false" outlineLevel="0" collapsed="false">
      <c r="A28" s="15"/>
      <c r="B28" s="17"/>
      <c r="C28" s="17"/>
      <c r="D28" s="17"/>
      <c r="E28" s="22"/>
      <c r="F28" s="22"/>
      <c r="G28" s="22"/>
      <c r="H28" s="17"/>
      <c r="I28" s="22"/>
      <c r="J28" s="19" t="str">
        <f aca="false">IF(OR($E28="",$G28="",$H28=""),"",(IF($D28="Short",($E28-$G28),($G28-$E28))*$H28)-N($I28))</f>
        <v/>
      </c>
      <c r="K28" s="20" t="str">
        <f aca="false">IFERROR(IF($J28="","",$J28/(ABS($E28-$F28)*$H28)),"")</f>
        <v/>
      </c>
      <c r="L28" s="17" t="str">
        <f aca="false">IF($J28="","",IF($J28&gt;0,"Win",IF($J28&lt;0,"Loss","BE")))</f>
        <v/>
      </c>
      <c r="M28" s="17"/>
      <c r="N28" s="21"/>
      <c r="O28" s="19" t="n">
        <f aca="false">IF(COUNT($J$2:$J28)=0,"",SUM($J$2:$J28))</f>
        <v>695.000000000002</v>
      </c>
      <c r="P28" s="19" t="n">
        <f aca="false">IF($O28="","",Dashboard!$B$3+$O28)</f>
        <v>10695</v>
      </c>
      <c r="Q28" s="19" t="n">
        <f aca="false">IF($P28="","",MAX($P$2:$P28))</f>
        <v>10695</v>
      </c>
      <c r="R28" s="19" t="n">
        <f aca="false">IF($P28="","",$P28-$Q28)</f>
        <v>0</v>
      </c>
    </row>
    <row r="29" customFormat="false" ht="15" hidden="false" customHeight="false" outlineLevel="0" collapsed="false">
      <c r="A29" s="15"/>
      <c r="B29" s="17"/>
      <c r="C29" s="17"/>
      <c r="D29" s="17"/>
      <c r="E29" s="22"/>
      <c r="F29" s="22"/>
      <c r="G29" s="22"/>
      <c r="H29" s="17"/>
      <c r="I29" s="22"/>
      <c r="J29" s="19" t="str">
        <f aca="false">IF(OR($E29="",$G29="",$H29=""),"",(IF($D29="Short",($E29-$G29),($G29-$E29))*$H29)-N($I29))</f>
        <v/>
      </c>
      <c r="K29" s="20" t="str">
        <f aca="false">IFERROR(IF($J29="","",$J29/(ABS($E29-$F29)*$H29)),"")</f>
        <v/>
      </c>
      <c r="L29" s="17" t="str">
        <f aca="false">IF($J29="","",IF($J29&gt;0,"Win",IF($J29&lt;0,"Loss","BE")))</f>
        <v/>
      </c>
      <c r="M29" s="17"/>
      <c r="N29" s="21"/>
      <c r="O29" s="19" t="n">
        <f aca="false">IF(COUNT($J$2:$J29)=0,"",SUM($J$2:$J29))</f>
        <v>695.000000000002</v>
      </c>
      <c r="P29" s="19" t="n">
        <f aca="false">IF($O29="","",Dashboard!$B$3+$O29)</f>
        <v>10695</v>
      </c>
      <c r="Q29" s="19" t="n">
        <f aca="false">IF($P29="","",MAX($P$2:$P29))</f>
        <v>10695</v>
      </c>
      <c r="R29" s="19" t="n">
        <f aca="false">IF($P29="","",$P29-$Q29)</f>
        <v>0</v>
      </c>
    </row>
    <row r="30" customFormat="false" ht="15" hidden="false" customHeight="false" outlineLevel="0" collapsed="false">
      <c r="A30" s="15"/>
      <c r="B30" s="17"/>
      <c r="C30" s="17"/>
      <c r="D30" s="17"/>
      <c r="E30" s="22"/>
      <c r="F30" s="22"/>
      <c r="G30" s="22"/>
      <c r="H30" s="17"/>
      <c r="I30" s="22"/>
      <c r="J30" s="19" t="str">
        <f aca="false">IF(OR($E30="",$G30="",$H30=""),"",(IF($D30="Short",($E30-$G30),($G30-$E30))*$H30)-N($I30))</f>
        <v/>
      </c>
      <c r="K30" s="20" t="str">
        <f aca="false">IFERROR(IF($J30="","",$J30/(ABS($E30-$F30)*$H30)),"")</f>
        <v/>
      </c>
      <c r="L30" s="17" t="str">
        <f aca="false">IF($J30="","",IF($J30&gt;0,"Win",IF($J30&lt;0,"Loss","BE")))</f>
        <v/>
      </c>
      <c r="M30" s="17"/>
      <c r="N30" s="21"/>
      <c r="O30" s="19" t="n">
        <f aca="false">IF(COUNT($J$2:$J30)=0,"",SUM($J$2:$J30))</f>
        <v>695.000000000002</v>
      </c>
      <c r="P30" s="19" t="n">
        <f aca="false">IF($O30="","",Dashboard!$B$3+$O30)</f>
        <v>10695</v>
      </c>
      <c r="Q30" s="19" t="n">
        <f aca="false">IF($P30="","",MAX($P$2:$P30))</f>
        <v>10695</v>
      </c>
      <c r="R30" s="19" t="n">
        <f aca="false">IF($P30="","",$P30-$Q30)</f>
        <v>0</v>
      </c>
    </row>
    <row r="31" customFormat="false" ht="15" hidden="false" customHeight="false" outlineLevel="0" collapsed="false">
      <c r="A31" s="15"/>
      <c r="B31" s="17"/>
      <c r="C31" s="17"/>
      <c r="D31" s="17"/>
      <c r="E31" s="22"/>
      <c r="F31" s="22"/>
      <c r="G31" s="22"/>
      <c r="H31" s="17"/>
      <c r="I31" s="22"/>
      <c r="J31" s="19" t="str">
        <f aca="false">IF(OR($E31="",$G31="",$H31=""),"",(IF($D31="Short",($E31-$G31),($G31-$E31))*$H31)-N($I31))</f>
        <v/>
      </c>
      <c r="K31" s="20" t="str">
        <f aca="false">IFERROR(IF($J31="","",$J31/(ABS($E31-$F31)*$H31)),"")</f>
        <v/>
      </c>
      <c r="L31" s="17" t="str">
        <f aca="false">IF($J31="","",IF($J31&gt;0,"Win",IF($J31&lt;0,"Loss","BE")))</f>
        <v/>
      </c>
      <c r="M31" s="17"/>
      <c r="N31" s="21"/>
      <c r="O31" s="19" t="n">
        <f aca="false">IF(COUNT($J$2:$J31)=0,"",SUM($J$2:$J31))</f>
        <v>695.000000000002</v>
      </c>
      <c r="P31" s="19" t="n">
        <f aca="false">IF($O31="","",Dashboard!$B$3+$O31)</f>
        <v>10695</v>
      </c>
      <c r="Q31" s="19" t="n">
        <f aca="false">IF($P31="","",MAX($P$2:$P31))</f>
        <v>10695</v>
      </c>
      <c r="R31" s="19" t="n">
        <f aca="false">IF($P31="","",$P31-$Q31)</f>
        <v>0</v>
      </c>
    </row>
    <row r="32" customFormat="false" ht="15" hidden="false" customHeight="false" outlineLevel="0" collapsed="false">
      <c r="A32" s="15"/>
      <c r="B32" s="17"/>
      <c r="C32" s="17"/>
      <c r="D32" s="17"/>
      <c r="E32" s="22"/>
      <c r="F32" s="22"/>
      <c r="G32" s="22"/>
      <c r="H32" s="17"/>
      <c r="I32" s="22"/>
      <c r="J32" s="19" t="str">
        <f aca="false">IF(OR($E32="",$G32="",$H32=""),"",(IF($D32="Short",($E32-$G32),($G32-$E32))*$H32)-N($I32))</f>
        <v/>
      </c>
      <c r="K32" s="20" t="str">
        <f aca="false">IFERROR(IF($J32="","",$J32/(ABS($E32-$F32)*$H32)),"")</f>
        <v/>
      </c>
      <c r="L32" s="17" t="str">
        <f aca="false">IF($J32="","",IF($J32&gt;0,"Win",IF($J32&lt;0,"Loss","BE")))</f>
        <v/>
      </c>
      <c r="M32" s="17"/>
      <c r="N32" s="21"/>
      <c r="O32" s="19" t="n">
        <f aca="false">IF(COUNT($J$2:$J32)=0,"",SUM($J$2:$J32))</f>
        <v>695.000000000002</v>
      </c>
      <c r="P32" s="19" t="n">
        <f aca="false">IF($O32="","",Dashboard!$B$3+$O32)</f>
        <v>10695</v>
      </c>
      <c r="Q32" s="19" t="n">
        <f aca="false">IF($P32="","",MAX($P$2:$P32))</f>
        <v>10695</v>
      </c>
      <c r="R32" s="19" t="n">
        <f aca="false">IF($P32="","",$P32-$Q32)</f>
        <v>0</v>
      </c>
    </row>
    <row r="33" customFormat="false" ht="15" hidden="false" customHeight="false" outlineLevel="0" collapsed="false">
      <c r="A33" s="15"/>
      <c r="B33" s="17"/>
      <c r="C33" s="17"/>
      <c r="D33" s="17"/>
      <c r="E33" s="22"/>
      <c r="F33" s="22"/>
      <c r="G33" s="22"/>
      <c r="H33" s="17"/>
      <c r="I33" s="22"/>
      <c r="J33" s="19" t="str">
        <f aca="false">IF(OR($E33="",$G33="",$H33=""),"",(IF($D33="Short",($E33-$G33),($G33-$E33))*$H33)-N($I33))</f>
        <v/>
      </c>
      <c r="K33" s="20" t="str">
        <f aca="false">IFERROR(IF($J33="","",$J33/(ABS($E33-$F33)*$H33)),"")</f>
        <v/>
      </c>
      <c r="L33" s="17" t="str">
        <f aca="false">IF($J33="","",IF($J33&gt;0,"Win",IF($J33&lt;0,"Loss","BE")))</f>
        <v/>
      </c>
      <c r="M33" s="17"/>
      <c r="N33" s="21"/>
      <c r="O33" s="19" t="n">
        <f aca="false">IF(COUNT($J$2:$J33)=0,"",SUM($J$2:$J33))</f>
        <v>695.000000000002</v>
      </c>
      <c r="P33" s="19" t="n">
        <f aca="false">IF($O33="","",Dashboard!$B$3+$O33)</f>
        <v>10695</v>
      </c>
      <c r="Q33" s="19" t="n">
        <f aca="false">IF($P33="","",MAX($P$2:$P33))</f>
        <v>10695</v>
      </c>
      <c r="R33" s="19" t="n">
        <f aca="false">IF($P33="","",$P33-$Q33)</f>
        <v>0</v>
      </c>
    </row>
    <row r="34" customFormat="false" ht="15" hidden="false" customHeight="false" outlineLevel="0" collapsed="false">
      <c r="A34" s="15"/>
      <c r="B34" s="17"/>
      <c r="C34" s="17"/>
      <c r="D34" s="17"/>
      <c r="E34" s="22"/>
      <c r="F34" s="22"/>
      <c r="G34" s="22"/>
      <c r="H34" s="17"/>
      <c r="I34" s="22"/>
      <c r="J34" s="19" t="str">
        <f aca="false">IF(OR($E34="",$G34="",$H34=""),"",(IF($D34="Short",($E34-$G34),($G34-$E34))*$H34)-N($I34))</f>
        <v/>
      </c>
      <c r="K34" s="20" t="str">
        <f aca="false">IFERROR(IF($J34="","",$J34/(ABS($E34-$F34)*$H34)),"")</f>
        <v/>
      </c>
      <c r="L34" s="17" t="str">
        <f aca="false">IF($J34="","",IF($J34&gt;0,"Win",IF($J34&lt;0,"Loss","BE")))</f>
        <v/>
      </c>
      <c r="M34" s="17"/>
      <c r="N34" s="21"/>
      <c r="O34" s="19" t="n">
        <f aca="false">IF(COUNT($J$2:$J34)=0,"",SUM($J$2:$J34))</f>
        <v>695.000000000002</v>
      </c>
      <c r="P34" s="19" t="n">
        <f aca="false">IF($O34="","",Dashboard!$B$3+$O34)</f>
        <v>10695</v>
      </c>
      <c r="Q34" s="19" t="n">
        <f aca="false">IF($P34="","",MAX($P$2:$P34))</f>
        <v>10695</v>
      </c>
      <c r="R34" s="19" t="n">
        <f aca="false">IF($P34="","",$P34-$Q34)</f>
        <v>0</v>
      </c>
    </row>
    <row r="35" customFormat="false" ht="15" hidden="false" customHeight="false" outlineLevel="0" collapsed="false">
      <c r="A35" s="15"/>
      <c r="B35" s="17"/>
      <c r="C35" s="17"/>
      <c r="D35" s="17"/>
      <c r="E35" s="22"/>
      <c r="F35" s="22"/>
      <c r="G35" s="22"/>
      <c r="H35" s="17"/>
      <c r="I35" s="22"/>
      <c r="J35" s="19" t="str">
        <f aca="false">IF(OR($E35="",$G35="",$H35=""),"",(IF($D35="Short",($E35-$G35),($G35-$E35))*$H35)-N($I35))</f>
        <v/>
      </c>
      <c r="K35" s="20" t="str">
        <f aca="false">IFERROR(IF($J35="","",$J35/(ABS($E35-$F35)*$H35)),"")</f>
        <v/>
      </c>
      <c r="L35" s="17" t="str">
        <f aca="false">IF($J35="","",IF($J35&gt;0,"Win",IF($J35&lt;0,"Loss","BE")))</f>
        <v/>
      </c>
      <c r="M35" s="17"/>
      <c r="N35" s="21"/>
      <c r="O35" s="19" t="n">
        <f aca="false">IF(COUNT($J$2:$J35)=0,"",SUM($J$2:$J35))</f>
        <v>695.000000000002</v>
      </c>
      <c r="P35" s="19" t="n">
        <f aca="false">IF($O35="","",Dashboard!$B$3+$O35)</f>
        <v>10695</v>
      </c>
      <c r="Q35" s="19" t="n">
        <f aca="false">IF($P35="","",MAX($P$2:$P35))</f>
        <v>10695</v>
      </c>
      <c r="R35" s="19" t="n">
        <f aca="false">IF($P35="","",$P35-$Q35)</f>
        <v>0</v>
      </c>
    </row>
    <row r="36" customFormat="false" ht="15" hidden="false" customHeight="false" outlineLevel="0" collapsed="false">
      <c r="A36" s="15"/>
      <c r="B36" s="17"/>
      <c r="C36" s="17"/>
      <c r="D36" s="17"/>
      <c r="E36" s="22"/>
      <c r="F36" s="22"/>
      <c r="G36" s="22"/>
      <c r="H36" s="17"/>
      <c r="I36" s="22"/>
      <c r="J36" s="19" t="str">
        <f aca="false">IF(OR($E36="",$G36="",$H36=""),"",(IF($D36="Short",($E36-$G36),($G36-$E36))*$H36)-N($I36))</f>
        <v/>
      </c>
      <c r="K36" s="20" t="str">
        <f aca="false">IFERROR(IF($J36="","",$J36/(ABS($E36-$F36)*$H36)),"")</f>
        <v/>
      </c>
      <c r="L36" s="17" t="str">
        <f aca="false">IF($J36="","",IF($J36&gt;0,"Win",IF($J36&lt;0,"Loss","BE")))</f>
        <v/>
      </c>
      <c r="M36" s="17"/>
      <c r="N36" s="21"/>
      <c r="O36" s="19" t="n">
        <f aca="false">IF(COUNT($J$2:$J36)=0,"",SUM($J$2:$J36))</f>
        <v>695.000000000002</v>
      </c>
      <c r="P36" s="19" t="n">
        <f aca="false">IF($O36="","",Dashboard!$B$3+$O36)</f>
        <v>10695</v>
      </c>
      <c r="Q36" s="19" t="n">
        <f aca="false">IF($P36="","",MAX($P$2:$P36))</f>
        <v>10695</v>
      </c>
      <c r="R36" s="19" t="n">
        <f aca="false">IF($P36="","",$P36-$Q36)</f>
        <v>0</v>
      </c>
    </row>
    <row r="37" customFormat="false" ht="15" hidden="false" customHeight="false" outlineLevel="0" collapsed="false">
      <c r="A37" s="15"/>
      <c r="B37" s="17"/>
      <c r="C37" s="17"/>
      <c r="D37" s="17"/>
      <c r="E37" s="22"/>
      <c r="F37" s="22"/>
      <c r="G37" s="22"/>
      <c r="H37" s="17"/>
      <c r="I37" s="22"/>
      <c r="J37" s="19" t="str">
        <f aca="false">IF(OR($E37="",$G37="",$H37=""),"",(IF($D37="Short",($E37-$G37),($G37-$E37))*$H37)-N($I37))</f>
        <v/>
      </c>
      <c r="K37" s="20" t="str">
        <f aca="false">IFERROR(IF($J37="","",$J37/(ABS($E37-$F37)*$H37)),"")</f>
        <v/>
      </c>
      <c r="L37" s="17" t="str">
        <f aca="false">IF($J37="","",IF($J37&gt;0,"Win",IF($J37&lt;0,"Loss","BE")))</f>
        <v/>
      </c>
      <c r="M37" s="17"/>
      <c r="N37" s="21"/>
      <c r="O37" s="19" t="n">
        <f aca="false">IF(COUNT($J$2:$J37)=0,"",SUM($J$2:$J37))</f>
        <v>695.000000000002</v>
      </c>
      <c r="P37" s="19" t="n">
        <f aca="false">IF($O37="","",Dashboard!$B$3+$O37)</f>
        <v>10695</v>
      </c>
      <c r="Q37" s="19" t="n">
        <f aca="false">IF($P37="","",MAX($P$2:$P37))</f>
        <v>10695</v>
      </c>
      <c r="R37" s="19" t="n">
        <f aca="false">IF($P37="","",$P37-$Q37)</f>
        <v>0</v>
      </c>
    </row>
    <row r="38" customFormat="false" ht="15" hidden="false" customHeight="false" outlineLevel="0" collapsed="false">
      <c r="A38" s="15"/>
      <c r="B38" s="17"/>
      <c r="C38" s="17"/>
      <c r="D38" s="17"/>
      <c r="E38" s="22"/>
      <c r="F38" s="22"/>
      <c r="G38" s="22"/>
      <c r="H38" s="17"/>
      <c r="I38" s="22"/>
      <c r="J38" s="19" t="str">
        <f aca="false">IF(OR($E38="",$G38="",$H38=""),"",(IF($D38="Short",($E38-$G38),($G38-$E38))*$H38)-N($I38))</f>
        <v/>
      </c>
      <c r="K38" s="20" t="str">
        <f aca="false">IFERROR(IF($J38="","",$J38/(ABS($E38-$F38)*$H38)),"")</f>
        <v/>
      </c>
      <c r="L38" s="17" t="str">
        <f aca="false">IF($J38="","",IF($J38&gt;0,"Win",IF($J38&lt;0,"Loss","BE")))</f>
        <v/>
      </c>
      <c r="M38" s="17"/>
      <c r="N38" s="21"/>
      <c r="O38" s="19" t="n">
        <f aca="false">IF(COUNT($J$2:$J38)=0,"",SUM($J$2:$J38))</f>
        <v>695.000000000002</v>
      </c>
      <c r="P38" s="19" t="n">
        <f aca="false">IF($O38="","",Dashboard!$B$3+$O38)</f>
        <v>10695</v>
      </c>
      <c r="Q38" s="19" t="n">
        <f aca="false">IF($P38="","",MAX($P$2:$P38))</f>
        <v>10695</v>
      </c>
      <c r="R38" s="19" t="n">
        <f aca="false">IF($P38="","",$P38-$Q38)</f>
        <v>0</v>
      </c>
    </row>
    <row r="39" customFormat="false" ht="15" hidden="false" customHeight="false" outlineLevel="0" collapsed="false">
      <c r="A39" s="15"/>
      <c r="B39" s="17"/>
      <c r="C39" s="17"/>
      <c r="D39" s="17"/>
      <c r="E39" s="22"/>
      <c r="F39" s="22"/>
      <c r="G39" s="22"/>
      <c r="H39" s="17"/>
      <c r="I39" s="22"/>
      <c r="J39" s="19" t="str">
        <f aca="false">IF(OR($E39="",$G39="",$H39=""),"",(IF($D39="Short",($E39-$G39),($G39-$E39))*$H39)-N($I39))</f>
        <v/>
      </c>
      <c r="K39" s="20" t="str">
        <f aca="false">IFERROR(IF($J39="","",$J39/(ABS($E39-$F39)*$H39)),"")</f>
        <v/>
      </c>
      <c r="L39" s="17" t="str">
        <f aca="false">IF($J39="","",IF($J39&gt;0,"Win",IF($J39&lt;0,"Loss","BE")))</f>
        <v/>
      </c>
      <c r="M39" s="17"/>
      <c r="N39" s="21"/>
      <c r="O39" s="19" t="n">
        <f aca="false">IF(COUNT($J$2:$J39)=0,"",SUM($J$2:$J39))</f>
        <v>695.000000000002</v>
      </c>
      <c r="P39" s="19" t="n">
        <f aca="false">IF($O39="","",Dashboard!$B$3+$O39)</f>
        <v>10695</v>
      </c>
      <c r="Q39" s="19" t="n">
        <f aca="false">IF($P39="","",MAX($P$2:$P39))</f>
        <v>10695</v>
      </c>
      <c r="R39" s="19" t="n">
        <f aca="false">IF($P39="","",$P39-$Q39)</f>
        <v>0</v>
      </c>
    </row>
    <row r="40" customFormat="false" ht="15" hidden="false" customHeight="false" outlineLevel="0" collapsed="false">
      <c r="A40" s="15"/>
      <c r="B40" s="17"/>
      <c r="C40" s="17"/>
      <c r="D40" s="17"/>
      <c r="E40" s="22"/>
      <c r="F40" s="22"/>
      <c r="G40" s="22"/>
      <c r="H40" s="17"/>
      <c r="I40" s="22"/>
      <c r="J40" s="19" t="str">
        <f aca="false">IF(OR($E40="",$G40="",$H40=""),"",(IF($D40="Short",($E40-$G40),($G40-$E40))*$H40)-N($I40))</f>
        <v/>
      </c>
      <c r="K40" s="20" t="str">
        <f aca="false">IFERROR(IF($J40="","",$J40/(ABS($E40-$F40)*$H40)),"")</f>
        <v/>
      </c>
      <c r="L40" s="17" t="str">
        <f aca="false">IF($J40="","",IF($J40&gt;0,"Win",IF($J40&lt;0,"Loss","BE")))</f>
        <v/>
      </c>
      <c r="M40" s="17"/>
      <c r="N40" s="21"/>
      <c r="O40" s="19" t="n">
        <f aca="false">IF(COUNT($J$2:$J40)=0,"",SUM($J$2:$J40))</f>
        <v>695.000000000002</v>
      </c>
      <c r="P40" s="19" t="n">
        <f aca="false">IF($O40="","",Dashboard!$B$3+$O40)</f>
        <v>10695</v>
      </c>
      <c r="Q40" s="19" t="n">
        <f aca="false">IF($P40="","",MAX($P$2:$P40))</f>
        <v>10695</v>
      </c>
      <c r="R40" s="19" t="n">
        <f aca="false">IF($P40="","",$P40-$Q40)</f>
        <v>0</v>
      </c>
    </row>
    <row r="41" customFormat="false" ht="15" hidden="false" customHeight="false" outlineLevel="0" collapsed="false">
      <c r="A41" s="15"/>
      <c r="B41" s="17"/>
      <c r="C41" s="17"/>
      <c r="D41" s="17"/>
      <c r="E41" s="22"/>
      <c r="F41" s="22"/>
      <c r="G41" s="22"/>
      <c r="H41" s="17"/>
      <c r="I41" s="22"/>
      <c r="J41" s="19" t="str">
        <f aca="false">IF(OR($E41="",$G41="",$H41=""),"",(IF($D41="Short",($E41-$G41),($G41-$E41))*$H41)-N($I41))</f>
        <v/>
      </c>
      <c r="K41" s="20" t="str">
        <f aca="false">IFERROR(IF($J41="","",$J41/(ABS($E41-$F41)*$H41)),"")</f>
        <v/>
      </c>
      <c r="L41" s="17" t="str">
        <f aca="false">IF($J41="","",IF($J41&gt;0,"Win",IF($J41&lt;0,"Loss","BE")))</f>
        <v/>
      </c>
      <c r="M41" s="17"/>
      <c r="N41" s="21"/>
      <c r="O41" s="19" t="n">
        <f aca="false">IF(COUNT($J$2:$J41)=0,"",SUM($J$2:$J41))</f>
        <v>695.000000000002</v>
      </c>
      <c r="P41" s="19" t="n">
        <f aca="false">IF($O41="","",Dashboard!$B$3+$O41)</f>
        <v>10695</v>
      </c>
      <c r="Q41" s="19" t="n">
        <f aca="false">IF($P41="","",MAX($P$2:$P41))</f>
        <v>10695</v>
      </c>
      <c r="R41" s="19" t="n">
        <f aca="false">IF($P41="","",$P41-$Q41)</f>
        <v>0</v>
      </c>
    </row>
    <row r="42" customFormat="false" ht="15" hidden="false" customHeight="false" outlineLevel="0" collapsed="false">
      <c r="A42" s="15"/>
      <c r="B42" s="17"/>
      <c r="C42" s="17"/>
      <c r="D42" s="17"/>
      <c r="E42" s="22"/>
      <c r="F42" s="22"/>
      <c r="G42" s="22"/>
      <c r="H42" s="17"/>
      <c r="I42" s="22"/>
      <c r="J42" s="19" t="str">
        <f aca="false">IF(OR($E42="",$G42="",$H42=""),"",(IF($D42="Short",($E42-$G42),($G42-$E42))*$H42)-N($I42))</f>
        <v/>
      </c>
      <c r="K42" s="20" t="str">
        <f aca="false">IFERROR(IF($J42="","",$J42/(ABS($E42-$F42)*$H42)),"")</f>
        <v/>
      </c>
      <c r="L42" s="17" t="str">
        <f aca="false">IF($J42="","",IF($J42&gt;0,"Win",IF($J42&lt;0,"Loss","BE")))</f>
        <v/>
      </c>
      <c r="M42" s="17"/>
      <c r="N42" s="21"/>
      <c r="O42" s="19" t="n">
        <f aca="false">IF(COUNT($J$2:$J42)=0,"",SUM($J$2:$J42))</f>
        <v>695.000000000002</v>
      </c>
      <c r="P42" s="19" t="n">
        <f aca="false">IF($O42="","",Dashboard!$B$3+$O42)</f>
        <v>10695</v>
      </c>
      <c r="Q42" s="19" t="n">
        <f aca="false">IF($P42="","",MAX($P$2:$P42))</f>
        <v>10695</v>
      </c>
      <c r="R42" s="19" t="n">
        <f aca="false">IF($P42="","",$P42-$Q42)</f>
        <v>0</v>
      </c>
    </row>
    <row r="43" customFormat="false" ht="15" hidden="false" customHeight="false" outlineLevel="0" collapsed="false">
      <c r="A43" s="15"/>
      <c r="B43" s="17"/>
      <c r="C43" s="17"/>
      <c r="D43" s="17"/>
      <c r="E43" s="22"/>
      <c r="F43" s="22"/>
      <c r="G43" s="22"/>
      <c r="H43" s="17"/>
      <c r="I43" s="22"/>
      <c r="J43" s="19" t="str">
        <f aca="false">IF(OR($E43="",$G43="",$H43=""),"",(IF($D43="Short",($E43-$G43),($G43-$E43))*$H43)-N($I43))</f>
        <v/>
      </c>
      <c r="K43" s="20" t="str">
        <f aca="false">IFERROR(IF($J43="","",$J43/(ABS($E43-$F43)*$H43)),"")</f>
        <v/>
      </c>
      <c r="L43" s="17" t="str">
        <f aca="false">IF($J43="","",IF($J43&gt;0,"Win",IF($J43&lt;0,"Loss","BE")))</f>
        <v/>
      </c>
      <c r="M43" s="17"/>
      <c r="N43" s="21"/>
      <c r="O43" s="19" t="n">
        <f aca="false">IF(COUNT($J$2:$J43)=0,"",SUM($J$2:$J43))</f>
        <v>695.000000000002</v>
      </c>
      <c r="P43" s="19" t="n">
        <f aca="false">IF($O43="","",Dashboard!$B$3+$O43)</f>
        <v>10695</v>
      </c>
      <c r="Q43" s="19" t="n">
        <f aca="false">IF($P43="","",MAX($P$2:$P43))</f>
        <v>10695</v>
      </c>
      <c r="R43" s="19" t="n">
        <f aca="false">IF($P43="","",$P43-$Q43)</f>
        <v>0</v>
      </c>
    </row>
    <row r="44" customFormat="false" ht="15" hidden="false" customHeight="false" outlineLevel="0" collapsed="false">
      <c r="A44" s="15"/>
      <c r="B44" s="17"/>
      <c r="C44" s="17"/>
      <c r="D44" s="17"/>
      <c r="E44" s="22"/>
      <c r="F44" s="22"/>
      <c r="G44" s="22"/>
      <c r="H44" s="17"/>
      <c r="I44" s="22"/>
      <c r="J44" s="19" t="str">
        <f aca="false">IF(OR($E44="",$G44="",$H44=""),"",(IF($D44="Short",($E44-$G44),($G44-$E44))*$H44)-N($I44))</f>
        <v/>
      </c>
      <c r="K44" s="20" t="str">
        <f aca="false">IFERROR(IF($J44="","",$J44/(ABS($E44-$F44)*$H44)),"")</f>
        <v/>
      </c>
      <c r="L44" s="17" t="str">
        <f aca="false">IF($J44="","",IF($J44&gt;0,"Win",IF($J44&lt;0,"Loss","BE")))</f>
        <v/>
      </c>
      <c r="M44" s="17"/>
      <c r="N44" s="21"/>
      <c r="O44" s="19" t="n">
        <f aca="false">IF(COUNT($J$2:$J44)=0,"",SUM($J$2:$J44))</f>
        <v>695.000000000002</v>
      </c>
      <c r="P44" s="19" t="n">
        <f aca="false">IF($O44="","",Dashboard!$B$3+$O44)</f>
        <v>10695</v>
      </c>
      <c r="Q44" s="19" t="n">
        <f aca="false">IF($P44="","",MAX($P$2:$P44))</f>
        <v>10695</v>
      </c>
      <c r="R44" s="19" t="n">
        <f aca="false">IF($P44="","",$P44-$Q44)</f>
        <v>0</v>
      </c>
    </row>
    <row r="45" customFormat="false" ht="15" hidden="false" customHeight="false" outlineLevel="0" collapsed="false">
      <c r="A45" s="15"/>
      <c r="B45" s="17"/>
      <c r="C45" s="17"/>
      <c r="D45" s="17"/>
      <c r="E45" s="22"/>
      <c r="F45" s="22"/>
      <c r="G45" s="22"/>
      <c r="H45" s="17"/>
      <c r="I45" s="22"/>
      <c r="J45" s="19" t="str">
        <f aca="false">IF(OR($E45="",$G45="",$H45=""),"",(IF($D45="Short",($E45-$G45),($G45-$E45))*$H45)-N($I45))</f>
        <v/>
      </c>
      <c r="K45" s="20" t="str">
        <f aca="false">IFERROR(IF($J45="","",$J45/(ABS($E45-$F45)*$H45)),"")</f>
        <v/>
      </c>
      <c r="L45" s="17" t="str">
        <f aca="false">IF($J45="","",IF($J45&gt;0,"Win",IF($J45&lt;0,"Loss","BE")))</f>
        <v/>
      </c>
      <c r="M45" s="17"/>
      <c r="N45" s="21"/>
      <c r="O45" s="19" t="n">
        <f aca="false">IF(COUNT($J$2:$J45)=0,"",SUM($J$2:$J45))</f>
        <v>695.000000000002</v>
      </c>
      <c r="P45" s="19" t="n">
        <f aca="false">IF($O45="","",Dashboard!$B$3+$O45)</f>
        <v>10695</v>
      </c>
      <c r="Q45" s="19" t="n">
        <f aca="false">IF($P45="","",MAX($P$2:$P45))</f>
        <v>10695</v>
      </c>
      <c r="R45" s="19" t="n">
        <f aca="false">IF($P45="","",$P45-$Q45)</f>
        <v>0</v>
      </c>
    </row>
    <row r="46" customFormat="false" ht="15" hidden="false" customHeight="false" outlineLevel="0" collapsed="false">
      <c r="A46" s="15"/>
      <c r="B46" s="17"/>
      <c r="C46" s="17"/>
      <c r="D46" s="17"/>
      <c r="E46" s="22"/>
      <c r="F46" s="22"/>
      <c r="G46" s="22"/>
      <c r="H46" s="17"/>
      <c r="I46" s="22"/>
      <c r="J46" s="19" t="str">
        <f aca="false">IF(OR($E46="",$G46="",$H46=""),"",(IF($D46="Short",($E46-$G46),($G46-$E46))*$H46)-N($I46))</f>
        <v/>
      </c>
      <c r="K46" s="20" t="str">
        <f aca="false">IFERROR(IF($J46="","",$J46/(ABS($E46-$F46)*$H46)),"")</f>
        <v/>
      </c>
      <c r="L46" s="17" t="str">
        <f aca="false">IF($J46="","",IF($J46&gt;0,"Win",IF($J46&lt;0,"Loss","BE")))</f>
        <v/>
      </c>
      <c r="M46" s="17"/>
      <c r="N46" s="21"/>
      <c r="O46" s="19" t="n">
        <f aca="false">IF(COUNT($J$2:$J46)=0,"",SUM($J$2:$J46))</f>
        <v>695.000000000002</v>
      </c>
      <c r="P46" s="19" t="n">
        <f aca="false">IF($O46="","",Dashboard!$B$3+$O46)</f>
        <v>10695</v>
      </c>
      <c r="Q46" s="19" t="n">
        <f aca="false">IF($P46="","",MAX($P$2:$P46))</f>
        <v>10695</v>
      </c>
      <c r="R46" s="19" t="n">
        <f aca="false">IF($P46="","",$P46-$Q46)</f>
        <v>0</v>
      </c>
    </row>
    <row r="47" customFormat="false" ht="15" hidden="false" customHeight="false" outlineLevel="0" collapsed="false">
      <c r="A47" s="15"/>
      <c r="B47" s="17"/>
      <c r="C47" s="17"/>
      <c r="D47" s="17"/>
      <c r="E47" s="22"/>
      <c r="F47" s="22"/>
      <c r="G47" s="22"/>
      <c r="H47" s="17"/>
      <c r="I47" s="22"/>
      <c r="J47" s="19" t="str">
        <f aca="false">IF(OR($E47="",$G47="",$H47=""),"",(IF($D47="Short",($E47-$G47),($G47-$E47))*$H47)-N($I47))</f>
        <v/>
      </c>
      <c r="K47" s="20" t="str">
        <f aca="false">IFERROR(IF($J47="","",$J47/(ABS($E47-$F47)*$H47)),"")</f>
        <v/>
      </c>
      <c r="L47" s="17" t="str">
        <f aca="false">IF($J47="","",IF($J47&gt;0,"Win",IF($J47&lt;0,"Loss","BE")))</f>
        <v/>
      </c>
      <c r="M47" s="17"/>
      <c r="N47" s="21"/>
      <c r="O47" s="19" t="n">
        <f aca="false">IF(COUNT($J$2:$J47)=0,"",SUM($J$2:$J47))</f>
        <v>695.000000000002</v>
      </c>
      <c r="P47" s="19" t="n">
        <f aca="false">IF($O47="","",Dashboard!$B$3+$O47)</f>
        <v>10695</v>
      </c>
      <c r="Q47" s="19" t="n">
        <f aca="false">IF($P47="","",MAX($P$2:$P47))</f>
        <v>10695</v>
      </c>
      <c r="R47" s="19" t="n">
        <f aca="false">IF($P47="","",$P47-$Q47)</f>
        <v>0</v>
      </c>
    </row>
    <row r="48" customFormat="false" ht="15" hidden="false" customHeight="false" outlineLevel="0" collapsed="false">
      <c r="A48" s="15"/>
      <c r="B48" s="17"/>
      <c r="C48" s="17"/>
      <c r="D48" s="17"/>
      <c r="E48" s="22"/>
      <c r="F48" s="22"/>
      <c r="G48" s="22"/>
      <c r="H48" s="17"/>
      <c r="I48" s="22"/>
      <c r="J48" s="19" t="str">
        <f aca="false">IF(OR($E48="",$G48="",$H48=""),"",(IF($D48="Short",($E48-$G48),($G48-$E48))*$H48)-N($I48))</f>
        <v/>
      </c>
      <c r="K48" s="20" t="str">
        <f aca="false">IFERROR(IF($J48="","",$J48/(ABS($E48-$F48)*$H48)),"")</f>
        <v/>
      </c>
      <c r="L48" s="17" t="str">
        <f aca="false">IF($J48="","",IF($J48&gt;0,"Win",IF($J48&lt;0,"Loss","BE")))</f>
        <v/>
      </c>
      <c r="M48" s="17"/>
      <c r="N48" s="21"/>
      <c r="O48" s="19" t="n">
        <f aca="false">IF(COUNT($J$2:$J48)=0,"",SUM($J$2:$J48))</f>
        <v>695.000000000002</v>
      </c>
      <c r="P48" s="19" t="n">
        <f aca="false">IF($O48="","",Dashboard!$B$3+$O48)</f>
        <v>10695</v>
      </c>
      <c r="Q48" s="19" t="n">
        <f aca="false">IF($P48="","",MAX($P$2:$P48))</f>
        <v>10695</v>
      </c>
      <c r="R48" s="19" t="n">
        <f aca="false">IF($P48="","",$P48-$Q48)</f>
        <v>0</v>
      </c>
    </row>
    <row r="49" customFormat="false" ht="15" hidden="false" customHeight="false" outlineLevel="0" collapsed="false">
      <c r="A49" s="15"/>
      <c r="B49" s="17"/>
      <c r="C49" s="17"/>
      <c r="D49" s="17"/>
      <c r="E49" s="22"/>
      <c r="F49" s="22"/>
      <c r="G49" s="22"/>
      <c r="H49" s="17"/>
      <c r="I49" s="22"/>
      <c r="J49" s="19" t="str">
        <f aca="false">IF(OR($E49="",$G49="",$H49=""),"",(IF($D49="Short",($E49-$G49),($G49-$E49))*$H49)-N($I49))</f>
        <v/>
      </c>
      <c r="K49" s="20" t="str">
        <f aca="false">IFERROR(IF($J49="","",$J49/(ABS($E49-$F49)*$H49)),"")</f>
        <v/>
      </c>
      <c r="L49" s="17" t="str">
        <f aca="false">IF($J49="","",IF($J49&gt;0,"Win",IF($J49&lt;0,"Loss","BE")))</f>
        <v/>
      </c>
      <c r="M49" s="17"/>
      <c r="N49" s="21"/>
      <c r="O49" s="19" t="n">
        <f aca="false">IF(COUNT($J$2:$J49)=0,"",SUM($J$2:$J49))</f>
        <v>695.000000000002</v>
      </c>
      <c r="P49" s="19" t="n">
        <f aca="false">IF($O49="","",Dashboard!$B$3+$O49)</f>
        <v>10695</v>
      </c>
      <c r="Q49" s="19" t="n">
        <f aca="false">IF($P49="","",MAX($P$2:$P49))</f>
        <v>10695</v>
      </c>
      <c r="R49" s="19" t="n">
        <f aca="false">IF($P49="","",$P49-$Q49)</f>
        <v>0</v>
      </c>
    </row>
    <row r="50" customFormat="false" ht="15" hidden="false" customHeight="false" outlineLevel="0" collapsed="false">
      <c r="A50" s="15"/>
      <c r="B50" s="17"/>
      <c r="C50" s="17"/>
      <c r="D50" s="17"/>
      <c r="E50" s="22"/>
      <c r="F50" s="22"/>
      <c r="G50" s="22"/>
      <c r="H50" s="17"/>
      <c r="I50" s="22"/>
      <c r="J50" s="19" t="str">
        <f aca="false">IF(OR($E50="",$G50="",$H50=""),"",(IF($D50="Short",($E50-$G50),($G50-$E50))*$H50)-N($I50))</f>
        <v/>
      </c>
      <c r="K50" s="20" t="str">
        <f aca="false">IFERROR(IF($J50="","",$J50/(ABS($E50-$F50)*$H50)),"")</f>
        <v/>
      </c>
      <c r="L50" s="17" t="str">
        <f aca="false">IF($J50="","",IF($J50&gt;0,"Win",IF($J50&lt;0,"Loss","BE")))</f>
        <v/>
      </c>
      <c r="M50" s="17"/>
      <c r="N50" s="21"/>
      <c r="O50" s="19" t="n">
        <f aca="false">IF(COUNT($J$2:$J50)=0,"",SUM($J$2:$J50))</f>
        <v>695.000000000002</v>
      </c>
      <c r="P50" s="19" t="n">
        <f aca="false">IF($O50="","",Dashboard!$B$3+$O50)</f>
        <v>10695</v>
      </c>
      <c r="Q50" s="19" t="n">
        <f aca="false">IF($P50="","",MAX($P$2:$P50))</f>
        <v>10695</v>
      </c>
      <c r="R50" s="19" t="n">
        <f aca="false">IF($P50="","",$P50-$Q50)</f>
        <v>0</v>
      </c>
    </row>
    <row r="51" customFormat="false" ht="15" hidden="false" customHeight="false" outlineLevel="0" collapsed="false">
      <c r="A51" s="15"/>
      <c r="B51" s="17"/>
      <c r="C51" s="17"/>
      <c r="D51" s="17"/>
      <c r="E51" s="22"/>
      <c r="F51" s="22"/>
      <c r="G51" s="22"/>
      <c r="H51" s="17"/>
      <c r="I51" s="22"/>
      <c r="J51" s="19" t="str">
        <f aca="false">IF(OR($E51="",$G51="",$H51=""),"",(IF($D51="Short",($E51-$G51),($G51-$E51))*$H51)-N($I51))</f>
        <v/>
      </c>
      <c r="K51" s="20" t="str">
        <f aca="false">IFERROR(IF($J51="","",$J51/(ABS($E51-$F51)*$H51)),"")</f>
        <v/>
      </c>
      <c r="L51" s="17" t="str">
        <f aca="false">IF($J51="","",IF($J51&gt;0,"Win",IF($J51&lt;0,"Loss","BE")))</f>
        <v/>
      </c>
      <c r="M51" s="17"/>
      <c r="N51" s="21"/>
      <c r="O51" s="19" t="n">
        <f aca="false">IF(COUNT($J$2:$J51)=0,"",SUM($J$2:$J51))</f>
        <v>695.000000000002</v>
      </c>
      <c r="P51" s="19" t="n">
        <f aca="false">IF($O51="","",Dashboard!$B$3+$O51)</f>
        <v>10695</v>
      </c>
      <c r="Q51" s="19" t="n">
        <f aca="false">IF($P51="","",MAX($P$2:$P51))</f>
        <v>10695</v>
      </c>
      <c r="R51" s="19" t="n">
        <f aca="false">IF($P51="","",$P51-$Q51)</f>
        <v>0</v>
      </c>
    </row>
    <row r="52" customFormat="false" ht="15" hidden="false" customHeight="false" outlineLevel="0" collapsed="false">
      <c r="A52" s="15"/>
      <c r="B52" s="17"/>
      <c r="C52" s="17"/>
      <c r="D52" s="17"/>
      <c r="E52" s="22"/>
      <c r="F52" s="22"/>
      <c r="G52" s="22"/>
      <c r="H52" s="17"/>
      <c r="I52" s="22"/>
      <c r="J52" s="19" t="str">
        <f aca="false">IF(OR($E52="",$G52="",$H52=""),"",(IF($D52="Short",($E52-$G52),($G52-$E52))*$H52)-N($I52))</f>
        <v/>
      </c>
      <c r="K52" s="20" t="str">
        <f aca="false">IFERROR(IF($J52="","",$J52/(ABS($E52-$F52)*$H52)),"")</f>
        <v/>
      </c>
      <c r="L52" s="17" t="str">
        <f aca="false">IF($J52="","",IF($J52&gt;0,"Win",IF($J52&lt;0,"Loss","BE")))</f>
        <v/>
      </c>
      <c r="M52" s="17"/>
      <c r="N52" s="21"/>
      <c r="O52" s="19" t="n">
        <f aca="false">IF(COUNT($J$2:$J52)=0,"",SUM($J$2:$J52))</f>
        <v>695.000000000002</v>
      </c>
      <c r="P52" s="19" t="n">
        <f aca="false">IF($O52="","",Dashboard!$B$3+$O52)</f>
        <v>10695</v>
      </c>
      <c r="Q52" s="19" t="n">
        <f aca="false">IF($P52="","",MAX($P$2:$P52))</f>
        <v>10695</v>
      </c>
      <c r="R52" s="19" t="n">
        <f aca="false">IF($P52="","",$P52-$Q52)</f>
        <v>0</v>
      </c>
    </row>
    <row r="53" customFormat="false" ht="15" hidden="false" customHeight="false" outlineLevel="0" collapsed="false">
      <c r="A53" s="15"/>
      <c r="B53" s="17"/>
      <c r="C53" s="17"/>
      <c r="D53" s="17"/>
      <c r="E53" s="22"/>
      <c r="F53" s="22"/>
      <c r="G53" s="22"/>
      <c r="H53" s="17"/>
      <c r="I53" s="22"/>
      <c r="J53" s="19" t="str">
        <f aca="false">IF(OR($E53="",$G53="",$H53=""),"",(IF($D53="Short",($E53-$G53),($G53-$E53))*$H53)-N($I53))</f>
        <v/>
      </c>
      <c r="K53" s="20" t="str">
        <f aca="false">IFERROR(IF($J53="","",$J53/(ABS($E53-$F53)*$H53)),"")</f>
        <v/>
      </c>
      <c r="L53" s="17" t="str">
        <f aca="false">IF($J53="","",IF($J53&gt;0,"Win",IF($J53&lt;0,"Loss","BE")))</f>
        <v/>
      </c>
      <c r="M53" s="17"/>
      <c r="N53" s="21"/>
      <c r="O53" s="19" t="n">
        <f aca="false">IF(COUNT($J$2:$J53)=0,"",SUM($J$2:$J53))</f>
        <v>695.000000000002</v>
      </c>
      <c r="P53" s="19" t="n">
        <f aca="false">IF($O53="","",Dashboard!$B$3+$O53)</f>
        <v>10695</v>
      </c>
      <c r="Q53" s="19" t="n">
        <f aca="false">IF($P53="","",MAX($P$2:$P53))</f>
        <v>10695</v>
      </c>
      <c r="R53" s="19" t="n">
        <f aca="false">IF($P53="","",$P53-$Q53)</f>
        <v>0</v>
      </c>
    </row>
    <row r="54" customFormat="false" ht="15" hidden="false" customHeight="false" outlineLevel="0" collapsed="false">
      <c r="A54" s="15"/>
      <c r="B54" s="17"/>
      <c r="C54" s="17"/>
      <c r="D54" s="17"/>
      <c r="E54" s="22"/>
      <c r="F54" s="22"/>
      <c r="G54" s="22"/>
      <c r="H54" s="17"/>
      <c r="I54" s="22"/>
      <c r="J54" s="19" t="str">
        <f aca="false">IF(OR($E54="",$G54="",$H54=""),"",(IF($D54="Short",($E54-$G54),($G54-$E54))*$H54)-N($I54))</f>
        <v/>
      </c>
      <c r="K54" s="20" t="str">
        <f aca="false">IFERROR(IF($J54="","",$J54/(ABS($E54-$F54)*$H54)),"")</f>
        <v/>
      </c>
      <c r="L54" s="17" t="str">
        <f aca="false">IF($J54="","",IF($J54&gt;0,"Win",IF($J54&lt;0,"Loss","BE")))</f>
        <v/>
      </c>
      <c r="M54" s="17"/>
      <c r="N54" s="21"/>
      <c r="O54" s="19" t="n">
        <f aca="false">IF(COUNT($J$2:$J54)=0,"",SUM($J$2:$J54))</f>
        <v>695.000000000002</v>
      </c>
      <c r="P54" s="19" t="n">
        <f aca="false">IF($O54="","",Dashboard!$B$3+$O54)</f>
        <v>10695</v>
      </c>
      <c r="Q54" s="19" t="n">
        <f aca="false">IF($P54="","",MAX($P$2:$P54))</f>
        <v>10695</v>
      </c>
      <c r="R54" s="19" t="n">
        <f aca="false">IF($P54="","",$P54-$Q54)</f>
        <v>0</v>
      </c>
    </row>
    <row r="55" customFormat="false" ht="15" hidden="false" customHeight="false" outlineLevel="0" collapsed="false">
      <c r="A55" s="15"/>
      <c r="B55" s="17"/>
      <c r="C55" s="17"/>
      <c r="D55" s="17"/>
      <c r="E55" s="22"/>
      <c r="F55" s="22"/>
      <c r="G55" s="22"/>
      <c r="H55" s="17"/>
      <c r="I55" s="22"/>
      <c r="J55" s="19" t="str">
        <f aca="false">IF(OR($E55="",$G55="",$H55=""),"",(IF($D55="Short",($E55-$G55),($G55-$E55))*$H55)-N($I55))</f>
        <v/>
      </c>
      <c r="K55" s="20" t="str">
        <f aca="false">IFERROR(IF($J55="","",$J55/(ABS($E55-$F55)*$H55)),"")</f>
        <v/>
      </c>
      <c r="L55" s="17" t="str">
        <f aca="false">IF($J55="","",IF($J55&gt;0,"Win",IF($J55&lt;0,"Loss","BE")))</f>
        <v/>
      </c>
      <c r="M55" s="17"/>
      <c r="N55" s="21"/>
      <c r="O55" s="19" t="n">
        <f aca="false">IF(COUNT($J$2:$J55)=0,"",SUM($J$2:$J55))</f>
        <v>695.000000000002</v>
      </c>
      <c r="P55" s="19" t="n">
        <f aca="false">IF($O55="","",Dashboard!$B$3+$O55)</f>
        <v>10695</v>
      </c>
      <c r="Q55" s="19" t="n">
        <f aca="false">IF($P55="","",MAX($P$2:$P55))</f>
        <v>10695</v>
      </c>
      <c r="R55" s="19" t="n">
        <f aca="false">IF($P55="","",$P55-$Q55)</f>
        <v>0</v>
      </c>
    </row>
    <row r="56" customFormat="false" ht="15" hidden="false" customHeight="false" outlineLevel="0" collapsed="false">
      <c r="A56" s="15"/>
      <c r="B56" s="17"/>
      <c r="C56" s="17"/>
      <c r="D56" s="17"/>
      <c r="E56" s="22"/>
      <c r="F56" s="22"/>
      <c r="G56" s="22"/>
      <c r="H56" s="17"/>
      <c r="I56" s="22"/>
      <c r="J56" s="19" t="str">
        <f aca="false">IF(OR($E56="",$G56="",$H56=""),"",(IF($D56="Short",($E56-$G56),($G56-$E56))*$H56)-N($I56))</f>
        <v/>
      </c>
      <c r="K56" s="20" t="str">
        <f aca="false">IFERROR(IF($J56="","",$J56/(ABS($E56-$F56)*$H56)),"")</f>
        <v/>
      </c>
      <c r="L56" s="17" t="str">
        <f aca="false">IF($J56="","",IF($J56&gt;0,"Win",IF($J56&lt;0,"Loss","BE")))</f>
        <v/>
      </c>
      <c r="M56" s="17"/>
      <c r="N56" s="21"/>
      <c r="O56" s="19" t="n">
        <f aca="false">IF(COUNT($J$2:$J56)=0,"",SUM($J$2:$J56))</f>
        <v>695.000000000002</v>
      </c>
      <c r="P56" s="19" t="n">
        <f aca="false">IF($O56="","",Dashboard!$B$3+$O56)</f>
        <v>10695</v>
      </c>
      <c r="Q56" s="19" t="n">
        <f aca="false">IF($P56="","",MAX($P$2:$P56))</f>
        <v>10695</v>
      </c>
      <c r="R56" s="19" t="n">
        <f aca="false">IF($P56="","",$P56-$Q56)</f>
        <v>0</v>
      </c>
    </row>
    <row r="57" customFormat="false" ht="15" hidden="false" customHeight="false" outlineLevel="0" collapsed="false">
      <c r="A57" s="15"/>
      <c r="B57" s="17"/>
      <c r="C57" s="17"/>
      <c r="D57" s="17"/>
      <c r="E57" s="22"/>
      <c r="F57" s="22"/>
      <c r="G57" s="22"/>
      <c r="H57" s="17"/>
      <c r="I57" s="22"/>
      <c r="J57" s="19" t="str">
        <f aca="false">IF(OR($E57="",$G57="",$H57=""),"",(IF($D57="Short",($E57-$G57),($G57-$E57))*$H57)-N($I57))</f>
        <v/>
      </c>
      <c r="K57" s="20" t="str">
        <f aca="false">IFERROR(IF($J57="","",$J57/(ABS($E57-$F57)*$H57)),"")</f>
        <v/>
      </c>
      <c r="L57" s="17" t="str">
        <f aca="false">IF($J57="","",IF($J57&gt;0,"Win",IF($J57&lt;0,"Loss","BE")))</f>
        <v/>
      </c>
      <c r="M57" s="17"/>
      <c r="N57" s="21"/>
      <c r="O57" s="19" t="n">
        <f aca="false">IF(COUNT($J$2:$J57)=0,"",SUM($J$2:$J57))</f>
        <v>695.000000000002</v>
      </c>
      <c r="P57" s="19" t="n">
        <f aca="false">IF($O57="","",Dashboard!$B$3+$O57)</f>
        <v>10695</v>
      </c>
      <c r="Q57" s="19" t="n">
        <f aca="false">IF($P57="","",MAX($P$2:$P57))</f>
        <v>10695</v>
      </c>
      <c r="R57" s="19" t="n">
        <f aca="false">IF($P57="","",$P57-$Q57)</f>
        <v>0</v>
      </c>
    </row>
    <row r="58" customFormat="false" ht="15" hidden="false" customHeight="false" outlineLevel="0" collapsed="false">
      <c r="A58" s="15"/>
      <c r="B58" s="17"/>
      <c r="C58" s="17"/>
      <c r="D58" s="17"/>
      <c r="E58" s="22"/>
      <c r="F58" s="22"/>
      <c r="G58" s="22"/>
      <c r="H58" s="17"/>
      <c r="I58" s="22"/>
      <c r="J58" s="19" t="str">
        <f aca="false">IF(OR($E58="",$G58="",$H58=""),"",(IF($D58="Short",($E58-$G58),($G58-$E58))*$H58)-N($I58))</f>
        <v/>
      </c>
      <c r="K58" s="20" t="str">
        <f aca="false">IFERROR(IF($J58="","",$J58/(ABS($E58-$F58)*$H58)),"")</f>
        <v/>
      </c>
      <c r="L58" s="17" t="str">
        <f aca="false">IF($J58="","",IF($J58&gt;0,"Win",IF($J58&lt;0,"Loss","BE")))</f>
        <v/>
      </c>
      <c r="M58" s="17"/>
      <c r="N58" s="21"/>
      <c r="O58" s="19" t="n">
        <f aca="false">IF(COUNT($J$2:$J58)=0,"",SUM($J$2:$J58))</f>
        <v>695.000000000002</v>
      </c>
      <c r="P58" s="19" t="n">
        <f aca="false">IF($O58="","",Dashboard!$B$3+$O58)</f>
        <v>10695</v>
      </c>
      <c r="Q58" s="19" t="n">
        <f aca="false">IF($P58="","",MAX($P$2:$P58))</f>
        <v>10695</v>
      </c>
      <c r="R58" s="19" t="n">
        <f aca="false">IF($P58="","",$P58-$Q58)</f>
        <v>0</v>
      </c>
    </row>
    <row r="59" customFormat="false" ht="15" hidden="false" customHeight="false" outlineLevel="0" collapsed="false">
      <c r="A59" s="15"/>
      <c r="B59" s="17"/>
      <c r="C59" s="17"/>
      <c r="D59" s="17"/>
      <c r="E59" s="22"/>
      <c r="F59" s="22"/>
      <c r="G59" s="22"/>
      <c r="H59" s="17"/>
      <c r="I59" s="22"/>
      <c r="J59" s="19" t="str">
        <f aca="false">IF(OR($E59="",$G59="",$H59=""),"",(IF($D59="Short",($E59-$G59),($G59-$E59))*$H59)-N($I59))</f>
        <v/>
      </c>
      <c r="K59" s="20" t="str">
        <f aca="false">IFERROR(IF($J59="","",$J59/(ABS($E59-$F59)*$H59)),"")</f>
        <v/>
      </c>
      <c r="L59" s="17" t="str">
        <f aca="false">IF($J59="","",IF($J59&gt;0,"Win",IF($J59&lt;0,"Loss","BE")))</f>
        <v/>
      </c>
      <c r="M59" s="17"/>
      <c r="N59" s="21"/>
      <c r="O59" s="19" t="n">
        <f aca="false">IF(COUNT($J$2:$J59)=0,"",SUM($J$2:$J59))</f>
        <v>695.000000000002</v>
      </c>
      <c r="P59" s="19" t="n">
        <f aca="false">IF($O59="","",Dashboard!$B$3+$O59)</f>
        <v>10695</v>
      </c>
      <c r="Q59" s="19" t="n">
        <f aca="false">IF($P59="","",MAX($P$2:$P59))</f>
        <v>10695</v>
      </c>
      <c r="R59" s="19" t="n">
        <f aca="false">IF($P59="","",$P59-$Q59)</f>
        <v>0</v>
      </c>
    </row>
    <row r="60" customFormat="false" ht="15" hidden="false" customHeight="false" outlineLevel="0" collapsed="false">
      <c r="A60" s="15"/>
      <c r="B60" s="17"/>
      <c r="C60" s="17"/>
      <c r="D60" s="17"/>
      <c r="E60" s="22"/>
      <c r="F60" s="22"/>
      <c r="G60" s="22"/>
      <c r="H60" s="17"/>
      <c r="I60" s="22"/>
      <c r="J60" s="19" t="str">
        <f aca="false">IF(OR($E60="",$G60="",$H60=""),"",(IF($D60="Short",($E60-$G60),($G60-$E60))*$H60)-N($I60))</f>
        <v/>
      </c>
      <c r="K60" s="20" t="str">
        <f aca="false">IFERROR(IF($J60="","",$J60/(ABS($E60-$F60)*$H60)),"")</f>
        <v/>
      </c>
      <c r="L60" s="17" t="str">
        <f aca="false">IF($J60="","",IF($J60&gt;0,"Win",IF($J60&lt;0,"Loss","BE")))</f>
        <v/>
      </c>
      <c r="M60" s="17"/>
      <c r="N60" s="21"/>
      <c r="O60" s="19" t="n">
        <f aca="false">IF(COUNT($J$2:$J60)=0,"",SUM($J$2:$J60))</f>
        <v>695.000000000002</v>
      </c>
      <c r="P60" s="19" t="n">
        <f aca="false">IF($O60="","",Dashboard!$B$3+$O60)</f>
        <v>10695</v>
      </c>
      <c r="Q60" s="19" t="n">
        <f aca="false">IF($P60="","",MAX($P$2:$P60))</f>
        <v>10695</v>
      </c>
      <c r="R60" s="19" t="n">
        <f aca="false">IF($P60="","",$P60-$Q60)</f>
        <v>0</v>
      </c>
    </row>
    <row r="61" customFormat="false" ht="15" hidden="false" customHeight="false" outlineLevel="0" collapsed="false">
      <c r="A61" s="15"/>
      <c r="B61" s="17"/>
      <c r="C61" s="17"/>
      <c r="D61" s="17"/>
      <c r="E61" s="22"/>
      <c r="F61" s="22"/>
      <c r="G61" s="22"/>
      <c r="H61" s="17"/>
      <c r="I61" s="22"/>
      <c r="J61" s="19" t="str">
        <f aca="false">IF(OR($E61="",$G61="",$H61=""),"",(IF($D61="Short",($E61-$G61),($G61-$E61))*$H61)-N($I61))</f>
        <v/>
      </c>
      <c r="K61" s="20" t="str">
        <f aca="false">IFERROR(IF($J61="","",$J61/(ABS($E61-$F61)*$H61)),"")</f>
        <v/>
      </c>
      <c r="L61" s="17" t="str">
        <f aca="false">IF($J61="","",IF($J61&gt;0,"Win",IF($J61&lt;0,"Loss","BE")))</f>
        <v/>
      </c>
      <c r="M61" s="17"/>
      <c r="N61" s="21"/>
      <c r="O61" s="19" t="n">
        <f aca="false">IF(COUNT($J$2:$J61)=0,"",SUM($J$2:$J61))</f>
        <v>695.000000000002</v>
      </c>
      <c r="P61" s="19" t="n">
        <f aca="false">IF($O61="","",Dashboard!$B$3+$O61)</f>
        <v>10695</v>
      </c>
      <c r="Q61" s="19" t="n">
        <f aca="false">IF($P61="","",MAX($P$2:$P61))</f>
        <v>10695</v>
      </c>
      <c r="R61" s="19" t="n">
        <f aca="false">IF($P61="","",$P61-$Q61)</f>
        <v>0</v>
      </c>
    </row>
    <row r="62" customFormat="false" ht="15" hidden="false" customHeight="false" outlineLevel="0" collapsed="false">
      <c r="A62" s="15"/>
      <c r="B62" s="17"/>
      <c r="C62" s="17"/>
      <c r="D62" s="17"/>
      <c r="E62" s="22"/>
      <c r="F62" s="22"/>
      <c r="G62" s="22"/>
      <c r="H62" s="17"/>
      <c r="I62" s="22"/>
      <c r="J62" s="19" t="str">
        <f aca="false">IF(OR($E62="",$G62="",$H62=""),"",(IF($D62="Short",($E62-$G62),($G62-$E62))*$H62)-N($I62))</f>
        <v/>
      </c>
      <c r="K62" s="20" t="str">
        <f aca="false">IFERROR(IF($J62="","",$J62/(ABS($E62-$F62)*$H62)),"")</f>
        <v/>
      </c>
      <c r="L62" s="17" t="str">
        <f aca="false">IF($J62="","",IF($J62&gt;0,"Win",IF($J62&lt;0,"Loss","BE")))</f>
        <v/>
      </c>
      <c r="M62" s="17"/>
      <c r="N62" s="21"/>
      <c r="O62" s="19" t="n">
        <f aca="false">IF(COUNT($J$2:$J62)=0,"",SUM($J$2:$J62))</f>
        <v>695.000000000002</v>
      </c>
      <c r="P62" s="19" t="n">
        <f aca="false">IF($O62="","",Dashboard!$B$3+$O62)</f>
        <v>10695</v>
      </c>
      <c r="Q62" s="19" t="n">
        <f aca="false">IF($P62="","",MAX($P$2:$P62))</f>
        <v>10695</v>
      </c>
      <c r="R62" s="19" t="n">
        <f aca="false">IF($P62="","",$P62-$Q62)</f>
        <v>0</v>
      </c>
    </row>
    <row r="63" customFormat="false" ht="15" hidden="false" customHeight="false" outlineLevel="0" collapsed="false">
      <c r="A63" s="15"/>
      <c r="B63" s="17"/>
      <c r="C63" s="17"/>
      <c r="D63" s="17"/>
      <c r="E63" s="22"/>
      <c r="F63" s="22"/>
      <c r="G63" s="22"/>
      <c r="H63" s="17"/>
      <c r="I63" s="22"/>
      <c r="J63" s="19" t="str">
        <f aca="false">IF(OR($E63="",$G63="",$H63=""),"",(IF($D63="Short",($E63-$G63),($G63-$E63))*$H63)-N($I63))</f>
        <v/>
      </c>
      <c r="K63" s="20" t="str">
        <f aca="false">IFERROR(IF($J63="","",$J63/(ABS($E63-$F63)*$H63)),"")</f>
        <v/>
      </c>
      <c r="L63" s="17" t="str">
        <f aca="false">IF($J63="","",IF($J63&gt;0,"Win",IF($J63&lt;0,"Loss","BE")))</f>
        <v/>
      </c>
      <c r="M63" s="17"/>
      <c r="N63" s="21"/>
      <c r="O63" s="19" t="n">
        <f aca="false">IF(COUNT($J$2:$J63)=0,"",SUM($J$2:$J63))</f>
        <v>695.000000000002</v>
      </c>
      <c r="P63" s="19" t="n">
        <f aca="false">IF($O63="","",Dashboard!$B$3+$O63)</f>
        <v>10695</v>
      </c>
      <c r="Q63" s="19" t="n">
        <f aca="false">IF($P63="","",MAX($P$2:$P63))</f>
        <v>10695</v>
      </c>
      <c r="R63" s="19" t="n">
        <f aca="false">IF($P63="","",$P63-$Q63)</f>
        <v>0</v>
      </c>
    </row>
    <row r="64" customFormat="false" ht="15" hidden="false" customHeight="false" outlineLevel="0" collapsed="false">
      <c r="A64" s="15"/>
      <c r="B64" s="17"/>
      <c r="C64" s="17"/>
      <c r="D64" s="17"/>
      <c r="E64" s="22"/>
      <c r="F64" s="22"/>
      <c r="G64" s="22"/>
      <c r="H64" s="17"/>
      <c r="I64" s="22"/>
      <c r="J64" s="19" t="str">
        <f aca="false">IF(OR($E64="",$G64="",$H64=""),"",(IF($D64="Short",($E64-$G64),($G64-$E64))*$H64)-N($I64))</f>
        <v/>
      </c>
      <c r="K64" s="20" t="str">
        <f aca="false">IFERROR(IF($J64="","",$J64/(ABS($E64-$F64)*$H64)),"")</f>
        <v/>
      </c>
      <c r="L64" s="17" t="str">
        <f aca="false">IF($J64="","",IF($J64&gt;0,"Win",IF($J64&lt;0,"Loss","BE")))</f>
        <v/>
      </c>
      <c r="M64" s="17"/>
      <c r="N64" s="21"/>
      <c r="O64" s="19" t="n">
        <f aca="false">IF(COUNT($J$2:$J64)=0,"",SUM($J$2:$J64))</f>
        <v>695.000000000002</v>
      </c>
      <c r="P64" s="19" t="n">
        <f aca="false">IF($O64="","",Dashboard!$B$3+$O64)</f>
        <v>10695</v>
      </c>
      <c r="Q64" s="19" t="n">
        <f aca="false">IF($P64="","",MAX($P$2:$P64))</f>
        <v>10695</v>
      </c>
      <c r="R64" s="19" t="n">
        <f aca="false">IF($P64="","",$P64-$Q64)</f>
        <v>0</v>
      </c>
    </row>
    <row r="65" customFormat="false" ht="15" hidden="false" customHeight="false" outlineLevel="0" collapsed="false">
      <c r="A65" s="15"/>
      <c r="B65" s="17"/>
      <c r="C65" s="17"/>
      <c r="D65" s="17"/>
      <c r="E65" s="22"/>
      <c r="F65" s="22"/>
      <c r="G65" s="22"/>
      <c r="H65" s="17"/>
      <c r="I65" s="22"/>
      <c r="J65" s="19" t="str">
        <f aca="false">IF(OR($E65="",$G65="",$H65=""),"",(IF($D65="Short",($E65-$G65),($G65-$E65))*$H65)-N($I65))</f>
        <v/>
      </c>
      <c r="K65" s="20" t="str">
        <f aca="false">IFERROR(IF($J65="","",$J65/(ABS($E65-$F65)*$H65)),"")</f>
        <v/>
      </c>
      <c r="L65" s="17" t="str">
        <f aca="false">IF($J65="","",IF($J65&gt;0,"Win",IF($J65&lt;0,"Loss","BE")))</f>
        <v/>
      </c>
      <c r="M65" s="17"/>
      <c r="N65" s="21"/>
      <c r="O65" s="19" t="n">
        <f aca="false">IF(COUNT($J$2:$J65)=0,"",SUM($J$2:$J65))</f>
        <v>695.000000000002</v>
      </c>
      <c r="P65" s="19" t="n">
        <f aca="false">IF($O65="","",Dashboard!$B$3+$O65)</f>
        <v>10695</v>
      </c>
      <c r="Q65" s="19" t="n">
        <f aca="false">IF($P65="","",MAX($P$2:$P65))</f>
        <v>10695</v>
      </c>
      <c r="R65" s="19" t="n">
        <f aca="false">IF($P65="","",$P65-$Q65)</f>
        <v>0</v>
      </c>
    </row>
    <row r="66" customFormat="false" ht="15" hidden="false" customHeight="false" outlineLevel="0" collapsed="false">
      <c r="A66" s="15"/>
      <c r="B66" s="17"/>
      <c r="C66" s="17"/>
      <c r="D66" s="17"/>
      <c r="E66" s="22"/>
      <c r="F66" s="22"/>
      <c r="G66" s="22"/>
      <c r="H66" s="17"/>
      <c r="I66" s="22"/>
      <c r="J66" s="19" t="str">
        <f aca="false">IF(OR($E66="",$G66="",$H66=""),"",(IF($D66="Short",($E66-$G66),($G66-$E66))*$H66)-N($I66))</f>
        <v/>
      </c>
      <c r="K66" s="20" t="str">
        <f aca="false">IFERROR(IF($J66="","",$J66/(ABS($E66-$F66)*$H66)),"")</f>
        <v/>
      </c>
      <c r="L66" s="17" t="str">
        <f aca="false">IF($J66="","",IF($J66&gt;0,"Win",IF($J66&lt;0,"Loss","BE")))</f>
        <v/>
      </c>
      <c r="M66" s="17"/>
      <c r="N66" s="21"/>
      <c r="O66" s="19" t="n">
        <f aca="false">IF(COUNT($J$2:$J66)=0,"",SUM($J$2:$J66))</f>
        <v>695.000000000002</v>
      </c>
      <c r="P66" s="19" t="n">
        <f aca="false">IF($O66="","",Dashboard!$B$3+$O66)</f>
        <v>10695</v>
      </c>
      <c r="Q66" s="19" t="n">
        <f aca="false">IF($P66="","",MAX($P$2:$P66))</f>
        <v>10695</v>
      </c>
      <c r="R66" s="19" t="n">
        <f aca="false">IF($P66="","",$P66-$Q66)</f>
        <v>0</v>
      </c>
    </row>
    <row r="67" customFormat="false" ht="15" hidden="false" customHeight="false" outlineLevel="0" collapsed="false">
      <c r="A67" s="15"/>
      <c r="B67" s="17"/>
      <c r="C67" s="17"/>
      <c r="D67" s="17"/>
      <c r="E67" s="22"/>
      <c r="F67" s="22"/>
      <c r="G67" s="22"/>
      <c r="H67" s="17"/>
      <c r="I67" s="22"/>
      <c r="J67" s="19" t="str">
        <f aca="false">IF(OR($E67="",$G67="",$H67=""),"",(IF($D67="Short",($E67-$G67),($G67-$E67))*$H67)-N($I67))</f>
        <v/>
      </c>
      <c r="K67" s="20" t="str">
        <f aca="false">IFERROR(IF($J67="","",$J67/(ABS($E67-$F67)*$H67)),"")</f>
        <v/>
      </c>
      <c r="L67" s="17" t="str">
        <f aca="false">IF($J67="","",IF($J67&gt;0,"Win",IF($J67&lt;0,"Loss","BE")))</f>
        <v/>
      </c>
      <c r="M67" s="17"/>
      <c r="N67" s="21"/>
      <c r="O67" s="19" t="n">
        <f aca="false">IF(COUNT($J$2:$J67)=0,"",SUM($J$2:$J67))</f>
        <v>695.000000000002</v>
      </c>
      <c r="P67" s="19" t="n">
        <f aca="false">IF($O67="","",Dashboard!$B$3+$O67)</f>
        <v>10695</v>
      </c>
      <c r="Q67" s="19" t="n">
        <f aca="false">IF($P67="","",MAX($P$2:$P67))</f>
        <v>10695</v>
      </c>
      <c r="R67" s="19" t="n">
        <f aca="false">IF($P67="","",$P67-$Q67)</f>
        <v>0</v>
      </c>
    </row>
    <row r="68" customFormat="false" ht="15" hidden="false" customHeight="false" outlineLevel="0" collapsed="false">
      <c r="A68" s="15"/>
      <c r="B68" s="17"/>
      <c r="C68" s="17"/>
      <c r="D68" s="17"/>
      <c r="E68" s="22"/>
      <c r="F68" s="22"/>
      <c r="G68" s="22"/>
      <c r="H68" s="17"/>
      <c r="I68" s="22"/>
      <c r="J68" s="19" t="str">
        <f aca="false">IF(OR($E68="",$G68="",$H68=""),"",(IF($D68="Short",($E68-$G68),($G68-$E68))*$H68)-N($I68))</f>
        <v/>
      </c>
      <c r="K68" s="20" t="str">
        <f aca="false">IFERROR(IF($J68="","",$J68/(ABS($E68-$F68)*$H68)),"")</f>
        <v/>
      </c>
      <c r="L68" s="17" t="str">
        <f aca="false">IF($J68="","",IF($J68&gt;0,"Win",IF($J68&lt;0,"Loss","BE")))</f>
        <v/>
      </c>
      <c r="M68" s="17"/>
      <c r="N68" s="21"/>
      <c r="O68" s="19" t="n">
        <f aca="false">IF(COUNT($J$2:$J68)=0,"",SUM($J$2:$J68))</f>
        <v>695.000000000002</v>
      </c>
      <c r="P68" s="19" t="n">
        <f aca="false">IF($O68="","",Dashboard!$B$3+$O68)</f>
        <v>10695</v>
      </c>
      <c r="Q68" s="19" t="n">
        <f aca="false">IF($P68="","",MAX($P$2:$P68))</f>
        <v>10695</v>
      </c>
      <c r="R68" s="19" t="n">
        <f aca="false">IF($P68="","",$P68-$Q68)</f>
        <v>0</v>
      </c>
    </row>
    <row r="69" customFormat="false" ht="15" hidden="false" customHeight="false" outlineLevel="0" collapsed="false">
      <c r="A69" s="15"/>
      <c r="B69" s="17"/>
      <c r="C69" s="17"/>
      <c r="D69" s="17"/>
      <c r="E69" s="22"/>
      <c r="F69" s="22"/>
      <c r="G69" s="22"/>
      <c r="H69" s="17"/>
      <c r="I69" s="22"/>
      <c r="J69" s="19" t="str">
        <f aca="false">IF(OR($E69="",$G69="",$H69=""),"",(IF($D69="Short",($E69-$G69),($G69-$E69))*$H69)-N($I69))</f>
        <v/>
      </c>
      <c r="K69" s="20" t="str">
        <f aca="false">IFERROR(IF($J69="","",$J69/(ABS($E69-$F69)*$H69)),"")</f>
        <v/>
      </c>
      <c r="L69" s="17" t="str">
        <f aca="false">IF($J69="","",IF($J69&gt;0,"Win",IF($J69&lt;0,"Loss","BE")))</f>
        <v/>
      </c>
      <c r="M69" s="17"/>
      <c r="N69" s="21"/>
      <c r="O69" s="19" t="n">
        <f aca="false">IF(COUNT($J$2:$J69)=0,"",SUM($J$2:$J69))</f>
        <v>695.000000000002</v>
      </c>
      <c r="P69" s="19" t="n">
        <f aca="false">IF($O69="","",Dashboard!$B$3+$O69)</f>
        <v>10695</v>
      </c>
      <c r="Q69" s="19" t="n">
        <f aca="false">IF($P69="","",MAX($P$2:$P69))</f>
        <v>10695</v>
      </c>
      <c r="R69" s="19" t="n">
        <f aca="false">IF($P69="","",$P69-$Q69)</f>
        <v>0</v>
      </c>
    </row>
    <row r="70" customFormat="false" ht="15" hidden="false" customHeight="false" outlineLevel="0" collapsed="false">
      <c r="A70" s="15"/>
      <c r="B70" s="17"/>
      <c r="C70" s="17"/>
      <c r="D70" s="17"/>
      <c r="E70" s="22"/>
      <c r="F70" s="22"/>
      <c r="G70" s="22"/>
      <c r="H70" s="17"/>
      <c r="I70" s="22"/>
      <c r="J70" s="19" t="str">
        <f aca="false">IF(OR($E70="",$G70="",$H70=""),"",(IF($D70="Short",($E70-$G70),($G70-$E70))*$H70)-N($I70))</f>
        <v/>
      </c>
      <c r="K70" s="20" t="str">
        <f aca="false">IFERROR(IF($J70="","",$J70/(ABS($E70-$F70)*$H70)),"")</f>
        <v/>
      </c>
      <c r="L70" s="17" t="str">
        <f aca="false">IF($J70="","",IF($J70&gt;0,"Win",IF($J70&lt;0,"Loss","BE")))</f>
        <v/>
      </c>
      <c r="M70" s="17"/>
      <c r="N70" s="21"/>
      <c r="O70" s="19" t="n">
        <f aca="false">IF(COUNT($J$2:$J70)=0,"",SUM($J$2:$J70))</f>
        <v>695.000000000002</v>
      </c>
      <c r="P70" s="19" t="n">
        <f aca="false">IF($O70="","",Dashboard!$B$3+$O70)</f>
        <v>10695</v>
      </c>
      <c r="Q70" s="19" t="n">
        <f aca="false">IF($P70="","",MAX($P$2:$P70))</f>
        <v>10695</v>
      </c>
      <c r="R70" s="19" t="n">
        <f aca="false">IF($P70="","",$P70-$Q70)</f>
        <v>0</v>
      </c>
    </row>
    <row r="71" customFormat="false" ht="15" hidden="false" customHeight="false" outlineLevel="0" collapsed="false">
      <c r="A71" s="15"/>
      <c r="B71" s="17"/>
      <c r="C71" s="17"/>
      <c r="D71" s="17"/>
      <c r="E71" s="22"/>
      <c r="F71" s="22"/>
      <c r="G71" s="22"/>
      <c r="H71" s="17"/>
      <c r="I71" s="22"/>
      <c r="J71" s="19" t="str">
        <f aca="false">IF(OR($E71="",$G71="",$H71=""),"",(IF($D71="Short",($E71-$G71),($G71-$E71))*$H71)-N($I71))</f>
        <v/>
      </c>
      <c r="K71" s="20" t="str">
        <f aca="false">IFERROR(IF($J71="","",$J71/(ABS($E71-$F71)*$H71)),"")</f>
        <v/>
      </c>
      <c r="L71" s="17" t="str">
        <f aca="false">IF($J71="","",IF($J71&gt;0,"Win",IF($J71&lt;0,"Loss","BE")))</f>
        <v/>
      </c>
      <c r="M71" s="17"/>
      <c r="N71" s="21"/>
      <c r="O71" s="19" t="n">
        <f aca="false">IF(COUNT($J$2:$J71)=0,"",SUM($J$2:$J71))</f>
        <v>695.000000000002</v>
      </c>
      <c r="P71" s="19" t="n">
        <f aca="false">IF($O71="","",Dashboard!$B$3+$O71)</f>
        <v>10695</v>
      </c>
      <c r="Q71" s="19" t="n">
        <f aca="false">IF($P71="","",MAX($P$2:$P71))</f>
        <v>10695</v>
      </c>
      <c r="R71" s="19" t="n">
        <f aca="false">IF($P71="","",$P71-$Q71)</f>
        <v>0</v>
      </c>
    </row>
    <row r="72" customFormat="false" ht="15" hidden="false" customHeight="false" outlineLevel="0" collapsed="false">
      <c r="A72" s="15"/>
      <c r="B72" s="17"/>
      <c r="C72" s="17"/>
      <c r="D72" s="17"/>
      <c r="E72" s="22"/>
      <c r="F72" s="22"/>
      <c r="G72" s="22"/>
      <c r="H72" s="17"/>
      <c r="I72" s="22"/>
      <c r="J72" s="19" t="str">
        <f aca="false">IF(OR($E72="",$G72="",$H72=""),"",(IF($D72="Short",($E72-$G72),($G72-$E72))*$H72)-N($I72))</f>
        <v/>
      </c>
      <c r="K72" s="20" t="str">
        <f aca="false">IFERROR(IF($J72="","",$J72/(ABS($E72-$F72)*$H72)),"")</f>
        <v/>
      </c>
      <c r="L72" s="17" t="str">
        <f aca="false">IF($J72="","",IF($J72&gt;0,"Win",IF($J72&lt;0,"Loss","BE")))</f>
        <v/>
      </c>
      <c r="M72" s="17"/>
      <c r="N72" s="21"/>
      <c r="O72" s="19" t="n">
        <f aca="false">IF(COUNT($J$2:$J72)=0,"",SUM($J$2:$J72))</f>
        <v>695.000000000002</v>
      </c>
      <c r="P72" s="19" t="n">
        <f aca="false">IF($O72="","",Dashboard!$B$3+$O72)</f>
        <v>10695</v>
      </c>
      <c r="Q72" s="19" t="n">
        <f aca="false">IF($P72="","",MAX($P$2:$P72))</f>
        <v>10695</v>
      </c>
      <c r="R72" s="19" t="n">
        <f aca="false">IF($P72="","",$P72-$Q72)</f>
        <v>0</v>
      </c>
    </row>
    <row r="73" customFormat="false" ht="15" hidden="false" customHeight="false" outlineLevel="0" collapsed="false">
      <c r="A73" s="15"/>
      <c r="B73" s="17"/>
      <c r="C73" s="17"/>
      <c r="D73" s="17"/>
      <c r="E73" s="22"/>
      <c r="F73" s="22"/>
      <c r="G73" s="22"/>
      <c r="H73" s="17"/>
      <c r="I73" s="22"/>
      <c r="J73" s="19" t="str">
        <f aca="false">IF(OR($E73="",$G73="",$H73=""),"",(IF($D73="Short",($E73-$G73),($G73-$E73))*$H73)-N($I73))</f>
        <v/>
      </c>
      <c r="K73" s="20" t="str">
        <f aca="false">IFERROR(IF($J73="","",$J73/(ABS($E73-$F73)*$H73)),"")</f>
        <v/>
      </c>
      <c r="L73" s="17" t="str">
        <f aca="false">IF($J73="","",IF($J73&gt;0,"Win",IF($J73&lt;0,"Loss","BE")))</f>
        <v/>
      </c>
      <c r="M73" s="17"/>
      <c r="N73" s="21"/>
      <c r="O73" s="19" t="n">
        <f aca="false">IF(COUNT($J$2:$J73)=0,"",SUM($J$2:$J73))</f>
        <v>695.000000000002</v>
      </c>
      <c r="P73" s="19" t="n">
        <f aca="false">IF($O73="","",Dashboard!$B$3+$O73)</f>
        <v>10695</v>
      </c>
      <c r="Q73" s="19" t="n">
        <f aca="false">IF($P73="","",MAX($P$2:$P73))</f>
        <v>10695</v>
      </c>
      <c r="R73" s="19" t="n">
        <f aca="false">IF($P73="","",$P73-$Q73)</f>
        <v>0</v>
      </c>
    </row>
    <row r="74" customFormat="false" ht="15" hidden="false" customHeight="false" outlineLevel="0" collapsed="false">
      <c r="A74" s="15"/>
      <c r="B74" s="17"/>
      <c r="C74" s="17"/>
      <c r="D74" s="17"/>
      <c r="E74" s="22"/>
      <c r="F74" s="22"/>
      <c r="G74" s="22"/>
      <c r="H74" s="17"/>
      <c r="I74" s="22"/>
      <c r="J74" s="19" t="str">
        <f aca="false">IF(OR($E74="",$G74="",$H74=""),"",(IF($D74="Short",($E74-$G74),($G74-$E74))*$H74)-N($I74))</f>
        <v/>
      </c>
      <c r="K74" s="20" t="str">
        <f aca="false">IFERROR(IF($J74="","",$J74/(ABS($E74-$F74)*$H74)),"")</f>
        <v/>
      </c>
      <c r="L74" s="17" t="str">
        <f aca="false">IF($J74="","",IF($J74&gt;0,"Win",IF($J74&lt;0,"Loss","BE")))</f>
        <v/>
      </c>
      <c r="M74" s="17"/>
      <c r="N74" s="21"/>
      <c r="O74" s="19" t="n">
        <f aca="false">IF(COUNT($J$2:$J74)=0,"",SUM($J$2:$J74))</f>
        <v>695.000000000002</v>
      </c>
      <c r="P74" s="19" t="n">
        <f aca="false">IF($O74="","",Dashboard!$B$3+$O74)</f>
        <v>10695</v>
      </c>
      <c r="Q74" s="19" t="n">
        <f aca="false">IF($P74="","",MAX($P$2:$P74))</f>
        <v>10695</v>
      </c>
      <c r="R74" s="19" t="n">
        <f aca="false">IF($P74="","",$P74-$Q74)</f>
        <v>0</v>
      </c>
    </row>
    <row r="75" customFormat="false" ht="15" hidden="false" customHeight="false" outlineLevel="0" collapsed="false">
      <c r="A75" s="15"/>
      <c r="B75" s="17"/>
      <c r="C75" s="17"/>
      <c r="D75" s="17"/>
      <c r="E75" s="22"/>
      <c r="F75" s="22"/>
      <c r="G75" s="22"/>
      <c r="H75" s="17"/>
      <c r="I75" s="22"/>
      <c r="J75" s="19" t="str">
        <f aca="false">IF(OR($E75="",$G75="",$H75=""),"",(IF($D75="Short",($E75-$G75),($G75-$E75))*$H75)-N($I75))</f>
        <v/>
      </c>
      <c r="K75" s="20" t="str">
        <f aca="false">IFERROR(IF($J75="","",$J75/(ABS($E75-$F75)*$H75)),"")</f>
        <v/>
      </c>
      <c r="L75" s="17" t="str">
        <f aca="false">IF($J75="","",IF($J75&gt;0,"Win",IF($J75&lt;0,"Loss","BE")))</f>
        <v/>
      </c>
      <c r="M75" s="17"/>
      <c r="N75" s="21"/>
      <c r="O75" s="19" t="n">
        <f aca="false">IF(COUNT($J$2:$J75)=0,"",SUM($J$2:$J75))</f>
        <v>695.000000000002</v>
      </c>
      <c r="P75" s="19" t="n">
        <f aca="false">IF($O75="","",Dashboard!$B$3+$O75)</f>
        <v>10695</v>
      </c>
      <c r="Q75" s="19" t="n">
        <f aca="false">IF($P75="","",MAX($P$2:$P75))</f>
        <v>10695</v>
      </c>
      <c r="R75" s="19" t="n">
        <f aca="false">IF($P75="","",$P75-$Q75)</f>
        <v>0</v>
      </c>
    </row>
    <row r="76" customFormat="false" ht="15" hidden="false" customHeight="false" outlineLevel="0" collapsed="false">
      <c r="A76" s="15"/>
      <c r="B76" s="17"/>
      <c r="C76" s="17"/>
      <c r="D76" s="17"/>
      <c r="E76" s="22"/>
      <c r="F76" s="22"/>
      <c r="G76" s="22"/>
      <c r="H76" s="17"/>
      <c r="I76" s="22"/>
      <c r="J76" s="19" t="str">
        <f aca="false">IF(OR($E76="",$G76="",$H76=""),"",(IF($D76="Short",($E76-$G76),($G76-$E76))*$H76)-N($I76))</f>
        <v/>
      </c>
      <c r="K76" s="20" t="str">
        <f aca="false">IFERROR(IF($J76="","",$J76/(ABS($E76-$F76)*$H76)),"")</f>
        <v/>
      </c>
      <c r="L76" s="17" t="str">
        <f aca="false">IF($J76="","",IF($J76&gt;0,"Win",IF($J76&lt;0,"Loss","BE")))</f>
        <v/>
      </c>
      <c r="M76" s="17"/>
      <c r="N76" s="21"/>
      <c r="O76" s="19" t="n">
        <f aca="false">IF(COUNT($J$2:$J76)=0,"",SUM($J$2:$J76))</f>
        <v>695.000000000002</v>
      </c>
      <c r="P76" s="19" t="n">
        <f aca="false">IF($O76="","",Dashboard!$B$3+$O76)</f>
        <v>10695</v>
      </c>
      <c r="Q76" s="19" t="n">
        <f aca="false">IF($P76="","",MAX($P$2:$P76))</f>
        <v>10695</v>
      </c>
      <c r="R76" s="19" t="n">
        <f aca="false">IF($P76="","",$P76-$Q76)</f>
        <v>0</v>
      </c>
    </row>
    <row r="77" customFormat="false" ht="15" hidden="false" customHeight="false" outlineLevel="0" collapsed="false">
      <c r="A77" s="15"/>
      <c r="B77" s="17"/>
      <c r="C77" s="17"/>
      <c r="D77" s="17"/>
      <c r="E77" s="22"/>
      <c r="F77" s="22"/>
      <c r="G77" s="22"/>
      <c r="H77" s="17"/>
      <c r="I77" s="22"/>
      <c r="J77" s="19" t="str">
        <f aca="false">IF(OR($E77="",$G77="",$H77=""),"",(IF($D77="Short",($E77-$G77),($G77-$E77))*$H77)-N($I77))</f>
        <v/>
      </c>
      <c r="K77" s="20" t="str">
        <f aca="false">IFERROR(IF($J77="","",$J77/(ABS($E77-$F77)*$H77)),"")</f>
        <v/>
      </c>
      <c r="L77" s="17" t="str">
        <f aca="false">IF($J77="","",IF($J77&gt;0,"Win",IF($J77&lt;0,"Loss","BE")))</f>
        <v/>
      </c>
      <c r="M77" s="17"/>
      <c r="N77" s="21"/>
      <c r="O77" s="19" t="n">
        <f aca="false">IF(COUNT($J$2:$J77)=0,"",SUM($J$2:$J77))</f>
        <v>695.000000000002</v>
      </c>
      <c r="P77" s="19" t="n">
        <f aca="false">IF($O77="","",Dashboard!$B$3+$O77)</f>
        <v>10695</v>
      </c>
      <c r="Q77" s="19" t="n">
        <f aca="false">IF($P77="","",MAX($P$2:$P77))</f>
        <v>10695</v>
      </c>
      <c r="R77" s="19" t="n">
        <f aca="false">IF($P77="","",$P77-$Q77)</f>
        <v>0</v>
      </c>
    </row>
    <row r="78" customFormat="false" ht="15" hidden="false" customHeight="false" outlineLevel="0" collapsed="false">
      <c r="A78" s="15"/>
      <c r="B78" s="17"/>
      <c r="C78" s="17"/>
      <c r="D78" s="17"/>
      <c r="E78" s="22"/>
      <c r="F78" s="22"/>
      <c r="G78" s="22"/>
      <c r="H78" s="17"/>
      <c r="I78" s="22"/>
      <c r="J78" s="19" t="str">
        <f aca="false">IF(OR($E78="",$G78="",$H78=""),"",(IF($D78="Short",($E78-$G78),($G78-$E78))*$H78)-N($I78))</f>
        <v/>
      </c>
      <c r="K78" s="20" t="str">
        <f aca="false">IFERROR(IF($J78="","",$J78/(ABS($E78-$F78)*$H78)),"")</f>
        <v/>
      </c>
      <c r="L78" s="17" t="str">
        <f aca="false">IF($J78="","",IF($J78&gt;0,"Win",IF($J78&lt;0,"Loss","BE")))</f>
        <v/>
      </c>
      <c r="M78" s="17"/>
      <c r="N78" s="21"/>
      <c r="O78" s="19" t="n">
        <f aca="false">IF(COUNT($J$2:$J78)=0,"",SUM($J$2:$J78))</f>
        <v>695.000000000002</v>
      </c>
      <c r="P78" s="19" t="n">
        <f aca="false">IF($O78="","",Dashboard!$B$3+$O78)</f>
        <v>10695</v>
      </c>
      <c r="Q78" s="19" t="n">
        <f aca="false">IF($P78="","",MAX($P$2:$P78))</f>
        <v>10695</v>
      </c>
      <c r="R78" s="19" t="n">
        <f aca="false">IF($P78="","",$P78-$Q78)</f>
        <v>0</v>
      </c>
    </row>
    <row r="79" customFormat="false" ht="15" hidden="false" customHeight="false" outlineLevel="0" collapsed="false">
      <c r="A79" s="15"/>
      <c r="B79" s="17"/>
      <c r="C79" s="17"/>
      <c r="D79" s="17"/>
      <c r="E79" s="22"/>
      <c r="F79" s="22"/>
      <c r="G79" s="22"/>
      <c r="H79" s="17"/>
      <c r="I79" s="22"/>
      <c r="J79" s="19" t="str">
        <f aca="false">IF(OR($E79="",$G79="",$H79=""),"",(IF($D79="Short",($E79-$G79),($G79-$E79))*$H79)-N($I79))</f>
        <v/>
      </c>
      <c r="K79" s="20" t="str">
        <f aca="false">IFERROR(IF($J79="","",$J79/(ABS($E79-$F79)*$H79)),"")</f>
        <v/>
      </c>
      <c r="L79" s="17" t="str">
        <f aca="false">IF($J79="","",IF($J79&gt;0,"Win",IF($J79&lt;0,"Loss","BE")))</f>
        <v/>
      </c>
      <c r="M79" s="17"/>
      <c r="N79" s="21"/>
      <c r="O79" s="19" t="n">
        <f aca="false">IF(COUNT($J$2:$J79)=0,"",SUM($J$2:$J79))</f>
        <v>695.000000000002</v>
      </c>
      <c r="P79" s="19" t="n">
        <f aca="false">IF($O79="","",Dashboard!$B$3+$O79)</f>
        <v>10695</v>
      </c>
      <c r="Q79" s="19" t="n">
        <f aca="false">IF($P79="","",MAX($P$2:$P79))</f>
        <v>10695</v>
      </c>
      <c r="R79" s="19" t="n">
        <f aca="false">IF($P79="","",$P79-$Q79)</f>
        <v>0</v>
      </c>
    </row>
    <row r="80" customFormat="false" ht="15" hidden="false" customHeight="false" outlineLevel="0" collapsed="false">
      <c r="A80" s="15"/>
      <c r="B80" s="17"/>
      <c r="C80" s="17"/>
      <c r="D80" s="17"/>
      <c r="E80" s="22"/>
      <c r="F80" s="22"/>
      <c r="G80" s="22"/>
      <c r="H80" s="17"/>
      <c r="I80" s="22"/>
      <c r="J80" s="19" t="str">
        <f aca="false">IF(OR($E80="",$G80="",$H80=""),"",(IF($D80="Short",($E80-$G80),($G80-$E80))*$H80)-N($I80))</f>
        <v/>
      </c>
      <c r="K80" s="20" t="str">
        <f aca="false">IFERROR(IF($J80="","",$J80/(ABS($E80-$F80)*$H80)),"")</f>
        <v/>
      </c>
      <c r="L80" s="17" t="str">
        <f aca="false">IF($J80="","",IF($J80&gt;0,"Win",IF($J80&lt;0,"Loss","BE")))</f>
        <v/>
      </c>
      <c r="M80" s="17"/>
      <c r="N80" s="21"/>
      <c r="O80" s="19" t="n">
        <f aca="false">IF(COUNT($J$2:$J80)=0,"",SUM($J$2:$J80))</f>
        <v>695.000000000002</v>
      </c>
      <c r="P80" s="19" t="n">
        <f aca="false">IF($O80="","",Dashboard!$B$3+$O80)</f>
        <v>10695</v>
      </c>
      <c r="Q80" s="19" t="n">
        <f aca="false">IF($P80="","",MAX($P$2:$P80))</f>
        <v>10695</v>
      </c>
      <c r="R80" s="19" t="n">
        <f aca="false">IF($P80="","",$P80-$Q80)</f>
        <v>0</v>
      </c>
    </row>
    <row r="81" customFormat="false" ht="15" hidden="false" customHeight="false" outlineLevel="0" collapsed="false">
      <c r="A81" s="15"/>
      <c r="B81" s="17"/>
      <c r="C81" s="17"/>
      <c r="D81" s="17"/>
      <c r="E81" s="22"/>
      <c r="F81" s="22"/>
      <c r="G81" s="22"/>
      <c r="H81" s="17"/>
      <c r="I81" s="22"/>
      <c r="J81" s="19" t="str">
        <f aca="false">IF(OR($E81="",$G81="",$H81=""),"",(IF($D81="Short",($E81-$G81),($G81-$E81))*$H81)-N($I81))</f>
        <v/>
      </c>
      <c r="K81" s="20" t="str">
        <f aca="false">IFERROR(IF($J81="","",$J81/(ABS($E81-$F81)*$H81)),"")</f>
        <v/>
      </c>
      <c r="L81" s="17" t="str">
        <f aca="false">IF($J81="","",IF($J81&gt;0,"Win",IF($J81&lt;0,"Loss","BE")))</f>
        <v/>
      </c>
      <c r="M81" s="17"/>
      <c r="N81" s="21"/>
      <c r="O81" s="19" t="n">
        <f aca="false">IF(COUNT($J$2:$J81)=0,"",SUM($J$2:$J81))</f>
        <v>695.000000000002</v>
      </c>
      <c r="P81" s="19" t="n">
        <f aca="false">IF($O81="","",Dashboard!$B$3+$O81)</f>
        <v>10695</v>
      </c>
      <c r="Q81" s="19" t="n">
        <f aca="false">IF($P81="","",MAX($P$2:$P81))</f>
        <v>10695</v>
      </c>
      <c r="R81" s="19" t="n">
        <f aca="false">IF($P81="","",$P81-$Q81)</f>
        <v>0</v>
      </c>
    </row>
    <row r="82" customFormat="false" ht="15" hidden="false" customHeight="false" outlineLevel="0" collapsed="false">
      <c r="A82" s="15"/>
      <c r="B82" s="17"/>
      <c r="C82" s="17"/>
      <c r="D82" s="17"/>
      <c r="E82" s="22"/>
      <c r="F82" s="22"/>
      <c r="G82" s="22"/>
      <c r="H82" s="17"/>
      <c r="I82" s="22"/>
      <c r="J82" s="19" t="str">
        <f aca="false">IF(OR($E82="",$G82="",$H82=""),"",(IF($D82="Short",($E82-$G82),($G82-$E82))*$H82)-N($I82))</f>
        <v/>
      </c>
      <c r="K82" s="20" t="str">
        <f aca="false">IFERROR(IF($J82="","",$J82/(ABS($E82-$F82)*$H82)),"")</f>
        <v/>
      </c>
      <c r="L82" s="17" t="str">
        <f aca="false">IF($J82="","",IF($J82&gt;0,"Win",IF($J82&lt;0,"Loss","BE")))</f>
        <v/>
      </c>
      <c r="M82" s="17"/>
      <c r="N82" s="21"/>
      <c r="O82" s="19" t="n">
        <f aca="false">IF(COUNT($J$2:$J82)=0,"",SUM($J$2:$J82))</f>
        <v>695.000000000002</v>
      </c>
      <c r="P82" s="19" t="n">
        <f aca="false">IF($O82="","",Dashboard!$B$3+$O82)</f>
        <v>10695</v>
      </c>
      <c r="Q82" s="19" t="n">
        <f aca="false">IF($P82="","",MAX($P$2:$P82))</f>
        <v>10695</v>
      </c>
      <c r="R82" s="19" t="n">
        <f aca="false">IF($P82="","",$P82-$Q82)</f>
        <v>0</v>
      </c>
    </row>
    <row r="83" customFormat="false" ht="15" hidden="false" customHeight="false" outlineLevel="0" collapsed="false">
      <c r="A83" s="15"/>
      <c r="B83" s="17"/>
      <c r="C83" s="17"/>
      <c r="D83" s="17"/>
      <c r="E83" s="22"/>
      <c r="F83" s="22"/>
      <c r="G83" s="22"/>
      <c r="H83" s="17"/>
      <c r="I83" s="22"/>
      <c r="J83" s="19" t="str">
        <f aca="false">IF(OR($E83="",$G83="",$H83=""),"",(IF($D83="Short",($E83-$G83),($G83-$E83))*$H83)-N($I83))</f>
        <v/>
      </c>
      <c r="K83" s="20" t="str">
        <f aca="false">IFERROR(IF($J83="","",$J83/(ABS($E83-$F83)*$H83)),"")</f>
        <v/>
      </c>
      <c r="L83" s="17" t="str">
        <f aca="false">IF($J83="","",IF($J83&gt;0,"Win",IF($J83&lt;0,"Loss","BE")))</f>
        <v/>
      </c>
      <c r="M83" s="17"/>
      <c r="N83" s="21"/>
      <c r="O83" s="19" t="n">
        <f aca="false">IF(COUNT($J$2:$J83)=0,"",SUM($J$2:$J83))</f>
        <v>695.000000000002</v>
      </c>
      <c r="P83" s="19" t="n">
        <f aca="false">IF($O83="","",Dashboard!$B$3+$O83)</f>
        <v>10695</v>
      </c>
      <c r="Q83" s="19" t="n">
        <f aca="false">IF($P83="","",MAX($P$2:$P83))</f>
        <v>10695</v>
      </c>
      <c r="R83" s="19" t="n">
        <f aca="false">IF($P83="","",$P83-$Q83)</f>
        <v>0</v>
      </c>
    </row>
    <row r="84" customFormat="false" ht="15" hidden="false" customHeight="false" outlineLevel="0" collapsed="false">
      <c r="A84" s="15"/>
      <c r="B84" s="17"/>
      <c r="C84" s="17"/>
      <c r="D84" s="17"/>
      <c r="E84" s="22"/>
      <c r="F84" s="22"/>
      <c r="G84" s="22"/>
      <c r="H84" s="17"/>
      <c r="I84" s="22"/>
      <c r="J84" s="19" t="str">
        <f aca="false">IF(OR($E84="",$G84="",$H84=""),"",(IF($D84="Short",($E84-$G84),($G84-$E84))*$H84)-N($I84))</f>
        <v/>
      </c>
      <c r="K84" s="20" t="str">
        <f aca="false">IFERROR(IF($J84="","",$J84/(ABS($E84-$F84)*$H84)),"")</f>
        <v/>
      </c>
      <c r="L84" s="17" t="str">
        <f aca="false">IF($J84="","",IF($J84&gt;0,"Win",IF($J84&lt;0,"Loss","BE")))</f>
        <v/>
      </c>
      <c r="M84" s="17"/>
      <c r="N84" s="21"/>
      <c r="O84" s="19" t="n">
        <f aca="false">IF(COUNT($J$2:$J84)=0,"",SUM($J$2:$J84))</f>
        <v>695.000000000002</v>
      </c>
      <c r="P84" s="19" t="n">
        <f aca="false">IF($O84="","",Dashboard!$B$3+$O84)</f>
        <v>10695</v>
      </c>
      <c r="Q84" s="19" t="n">
        <f aca="false">IF($P84="","",MAX($P$2:$P84))</f>
        <v>10695</v>
      </c>
      <c r="R84" s="19" t="n">
        <f aca="false">IF($P84="","",$P84-$Q84)</f>
        <v>0</v>
      </c>
    </row>
    <row r="85" customFormat="false" ht="15" hidden="false" customHeight="false" outlineLevel="0" collapsed="false">
      <c r="A85" s="15"/>
      <c r="B85" s="17"/>
      <c r="C85" s="17"/>
      <c r="D85" s="17"/>
      <c r="E85" s="22"/>
      <c r="F85" s="22"/>
      <c r="G85" s="22"/>
      <c r="H85" s="17"/>
      <c r="I85" s="22"/>
      <c r="J85" s="19" t="str">
        <f aca="false">IF(OR($E85="",$G85="",$H85=""),"",(IF($D85="Short",($E85-$G85),($G85-$E85))*$H85)-N($I85))</f>
        <v/>
      </c>
      <c r="K85" s="20" t="str">
        <f aca="false">IFERROR(IF($J85="","",$J85/(ABS($E85-$F85)*$H85)),"")</f>
        <v/>
      </c>
      <c r="L85" s="17" t="str">
        <f aca="false">IF($J85="","",IF($J85&gt;0,"Win",IF($J85&lt;0,"Loss","BE")))</f>
        <v/>
      </c>
      <c r="M85" s="17"/>
      <c r="N85" s="21"/>
      <c r="O85" s="19" t="n">
        <f aca="false">IF(COUNT($J$2:$J85)=0,"",SUM($J$2:$J85))</f>
        <v>695.000000000002</v>
      </c>
      <c r="P85" s="19" t="n">
        <f aca="false">IF($O85="","",Dashboard!$B$3+$O85)</f>
        <v>10695</v>
      </c>
      <c r="Q85" s="19" t="n">
        <f aca="false">IF($P85="","",MAX($P$2:$P85))</f>
        <v>10695</v>
      </c>
      <c r="R85" s="19" t="n">
        <f aca="false">IF($P85="","",$P85-$Q85)</f>
        <v>0</v>
      </c>
    </row>
    <row r="86" customFormat="false" ht="15" hidden="false" customHeight="false" outlineLevel="0" collapsed="false">
      <c r="A86" s="15"/>
      <c r="B86" s="17"/>
      <c r="C86" s="17"/>
      <c r="D86" s="17"/>
      <c r="E86" s="22"/>
      <c r="F86" s="22"/>
      <c r="G86" s="22"/>
      <c r="H86" s="17"/>
      <c r="I86" s="22"/>
      <c r="J86" s="19" t="str">
        <f aca="false">IF(OR($E86="",$G86="",$H86=""),"",(IF($D86="Short",($E86-$G86),($G86-$E86))*$H86)-N($I86))</f>
        <v/>
      </c>
      <c r="K86" s="20" t="str">
        <f aca="false">IFERROR(IF($J86="","",$J86/(ABS($E86-$F86)*$H86)),"")</f>
        <v/>
      </c>
      <c r="L86" s="17" t="str">
        <f aca="false">IF($J86="","",IF($J86&gt;0,"Win",IF($J86&lt;0,"Loss","BE")))</f>
        <v/>
      </c>
      <c r="M86" s="17"/>
      <c r="N86" s="21"/>
      <c r="O86" s="19" t="n">
        <f aca="false">IF(COUNT($J$2:$J86)=0,"",SUM($J$2:$J86))</f>
        <v>695.000000000002</v>
      </c>
      <c r="P86" s="19" t="n">
        <f aca="false">IF($O86="","",Dashboard!$B$3+$O86)</f>
        <v>10695</v>
      </c>
      <c r="Q86" s="19" t="n">
        <f aca="false">IF($P86="","",MAX($P$2:$P86))</f>
        <v>10695</v>
      </c>
      <c r="R86" s="19" t="n">
        <f aca="false">IF($P86="","",$P86-$Q86)</f>
        <v>0</v>
      </c>
    </row>
    <row r="87" customFormat="false" ht="15" hidden="false" customHeight="false" outlineLevel="0" collapsed="false">
      <c r="A87" s="15"/>
      <c r="B87" s="17"/>
      <c r="C87" s="17"/>
      <c r="D87" s="17"/>
      <c r="E87" s="22"/>
      <c r="F87" s="22"/>
      <c r="G87" s="22"/>
      <c r="H87" s="17"/>
      <c r="I87" s="22"/>
      <c r="J87" s="19" t="str">
        <f aca="false">IF(OR($E87="",$G87="",$H87=""),"",(IF($D87="Short",($E87-$G87),($G87-$E87))*$H87)-N($I87))</f>
        <v/>
      </c>
      <c r="K87" s="20" t="str">
        <f aca="false">IFERROR(IF($J87="","",$J87/(ABS($E87-$F87)*$H87)),"")</f>
        <v/>
      </c>
      <c r="L87" s="17" t="str">
        <f aca="false">IF($J87="","",IF($J87&gt;0,"Win",IF($J87&lt;0,"Loss","BE")))</f>
        <v/>
      </c>
      <c r="M87" s="17"/>
      <c r="N87" s="21"/>
      <c r="O87" s="19" t="n">
        <f aca="false">IF(COUNT($J$2:$J87)=0,"",SUM($J$2:$J87))</f>
        <v>695.000000000002</v>
      </c>
      <c r="P87" s="19" t="n">
        <f aca="false">IF($O87="","",Dashboard!$B$3+$O87)</f>
        <v>10695</v>
      </c>
      <c r="Q87" s="19" t="n">
        <f aca="false">IF($P87="","",MAX($P$2:$P87))</f>
        <v>10695</v>
      </c>
      <c r="R87" s="19" t="n">
        <f aca="false">IF($P87="","",$P87-$Q87)</f>
        <v>0</v>
      </c>
    </row>
    <row r="88" customFormat="false" ht="15" hidden="false" customHeight="false" outlineLevel="0" collapsed="false">
      <c r="A88" s="15"/>
      <c r="B88" s="17"/>
      <c r="C88" s="17"/>
      <c r="D88" s="17"/>
      <c r="E88" s="22"/>
      <c r="F88" s="22"/>
      <c r="G88" s="22"/>
      <c r="H88" s="17"/>
      <c r="I88" s="22"/>
      <c r="J88" s="19" t="str">
        <f aca="false">IF(OR($E88="",$G88="",$H88=""),"",(IF($D88="Short",($E88-$G88),($G88-$E88))*$H88)-N($I88))</f>
        <v/>
      </c>
      <c r="K88" s="20" t="str">
        <f aca="false">IFERROR(IF($J88="","",$J88/(ABS($E88-$F88)*$H88)),"")</f>
        <v/>
      </c>
      <c r="L88" s="17" t="str">
        <f aca="false">IF($J88="","",IF($J88&gt;0,"Win",IF($J88&lt;0,"Loss","BE")))</f>
        <v/>
      </c>
      <c r="M88" s="17"/>
      <c r="N88" s="21"/>
      <c r="O88" s="19" t="n">
        <f aca="false">IF(COUNT($J$2:$J88)=0,"",SUM($J$2:$J88))</f>
        <v>695.000000000002</v>
      </c>
      <c r="P88" s="19" t="n">
        <f aca="false">IF($O88="","",Dashboard!$B$3+$O88)</f>
        <v>10695</v>
      </c>
      <c r="Q88" s="19" t="n">
        <f aca="false">IF($P88="","",MAX($P$2:$P88))</f>
        <v>10695</v>
      </c>
      <c r="R88" s="19" t="n">
        <f aca="false">IF($P88="","",$P88-$Q88)</f>
        <v>0</v>
      </c>
    </row>
    <row r="89" customFormat="false" ht="15" hidden="false" customHeight="false" outlineLevel="0" collapsed="false">
      <c r="A89" s="15"/>
      <c r="B89" s="17"/>
      <c r="C89" s="17"/>
      <c r="D89" s="17"/>
      <c r="E89" s="22"/>
      <c r="F89" s="22"/>
      <c r="G89" s="22"/>
      <c r="H89" s="17"/>
      <c r="I89" s="22"/>
      <c r="J89" s="19" t="str">
        <f aca="false">IF(OR($E89="",$G89="",$H89=""),"",(IF($D89="Short",($E89-$G89),($G89-$E89))*$H89)-N($I89))</f>
        <v/>
      </c>
      <c r="K89" s="20" t="str">
        <f aca="false">IFERROR(IF($J89="","",$J89/(ABS($E89-$F89)*$H89)),"")</f>
        <v/>
      </c>
      <c r="L89" s="17" t="str">
        <f aca="false">IF($J89="","",IF($J89&gt;0,"Win",IF($J89&lt;0,"Loss","BE")))</f>
        <v/>
      </c>
      <c r="M89" s="17"/>
      <c r="N89" s="21"/>
      <c r="O89" s="19" t="n">
        <f aca="false">IF(COUNT($J$2:$J89)=0,"",SUM($J$2:$J89))</f>
        <v>695.000000000002</v>
      </c>
      <c r="P89" s="19" t="n">
        <f aca="false">IF($O89="","",Dashboard!$B$3+$O89)</f>
        <v>10695</v>
      </c>
      <c r="Q89" s="19" t="n">
        <f aca="false">IF($P89="","",MAX($P$2:$P89))</f>
        <v>10695</v>
      </c>
      <c r="R89" s="19" t="n">
        <f aca="false">IF($P89="","",$P89-$Q89)</f>
        <v>0</v>
      </c>
    </row>
    <row r="90" customFormat="false" ht="15" hidden="false" customHeight="false" outlineLevel="0" collapsed="false">
      <c r="A90" s="15"/>
      <c r="B90" s="17"/>
      <c r="C90" s="17"/>
      <c r="D90" s="17"/>
      <c r="E90" s="22"/>
      <c r="F90" s="22"/>
      <c r="G90" s="22"/>
      <c r="H90" s="17"/>
      <c r="I90" s="22"/>
      <c r="J90" s="19" t="str">
        <f aca="false">IF(OR($E90="",$G90="",$H90=""),"",(IF($D90="Short",($E90-$G90),($G90-$E90))*$H90)-N($I90))</f>
        <v/>
      </c>
      <c r="K90" s="20" t="str">
        <f aca="false">IFERROR(IF($J90="","",$J90/(ABS($E90-$F90)*$H90)),"")</f>
        <v/>
      </c>
      <c r="L90" s="17" t="str">
        <f aca="false">IF($J90="","",IF($J90&gt;0,"Win",IF($J90&lt;0,"Loss","BE")))</f>
        <v/>
      </c>
      <c r="M90" s="17"/>
      <c r="N90" s="21"/>
      <c r="O90" s="19" t="n">
        <f aca="false">IF(COUNT($J$2:$J90)=0,"",SUM($J$2:$J90))</f>
        <v>695.000000000002</v>
      </c>
      <c r="P90" s="19" t="n">
        <f aca="false">IF($O90="","",Dashboard!$B$3+$O90)</f>
        <v>10695</v>
      </c>
      <c r="Q90" s="19" t="n">
        <f aca="false">IF($P90="","",MAX($P$2:$P90))</f>
        <v>10695</v>
      </c>
      <c r="R90" s="19" t="n">
        <f aca="false">IF($P90="","",$P90-$Q90)</f>
        <v>0</v>
      </c>
    </row>
    <row r="91" customFormat="false" ht="15" hidden="false" customHeight="false" outlineLevel="0" collapsed="false">
      <c r="A91" s="15"/>
      <c r="B91" s="17"/>
      <c r="C91" s="17"/>
      <c r="D91" s="17"/>
      <c r="E91" s="22"/>
      <c r="F91" s="22"/>
      <c r="G91" s="22"/>
      <c r="H91" s="17"/>
      <c r="I91" s="22"/>
      <c r="J91" s="19" t="str">
        <f aca="false">IF(OR($E91="",$G91="",$H91=""),"",(IF($D91="Short",($E91-$G91),($G91-$E91))*$H91)-N($I91))</f>
        <v/>
      </c>
      <c r="K91" s="20" t="str">
        <f aca="false">IFERROR(IF($J91="","",$J91/(ABS($E91-$F91)*$H91)),"")</f>
        <v/>
      </c>
      <c r="L91" s="17" t="str">
        <f aca="false">IF($J91="","",IF($J91&gt;0,"Win",IF($J91&lt;0,"Loss","BE")))</f>
        <v/>
      </c>
      <c r="M91" s="17"/>
      <c r="N91" s="21"/>
      <c r="O91" s="19" t="n">
        <f aca="false">IF(COUNT($J$2:$J91)=0,"",SUM($J$2:$J91))</f>
        <v>695.000000000002</v>
      </c>
      <c r="P91" s="19" t="n">
        <f aca="false">IF($O91="","",Dashboard!$B$3+$O91)</f>
        <v>10695</v>
      </c>
      <c r="Q91" s="19" t="n">
        <f aca="false">IF($P91="","",MAX($P$2:$P91))</f>
        <v>10695</v>
      </c>
      <c r="R91" s="19" t="n">
        <f aca="false">IF($P91="","",$P91-$Q91)</f>
        <v>0</v>
      </c>
    </row>
    <row r="92" customFormat="false" ht="15" hidden="false" customHeight="false" outlineLevel="0" collapsed="false">
      <c r="A92" s="15"/>
      <c r="B92" s="17"/>
      <c r="C92" s="17"/>
      <c r="D92" s="17"/>
      <c r="E92" s="22"/>
      <c r="F92" s="22"/>
      <c r="G92" s="22"/>
      <c r="H92" s="17"/>
      <c r="I92" s="22"/>
      <c r="J92" s="19" t="str">
        <f aca="false">IF(OR($E92="",$G92="",$H92=""),"",(IF($D92="Short",($E92-$G92),($G92-$E92))*$H92)-N($I92))</f>
        <v/>
      </c>
      <c r="K92" s="20" t="str">
        <f aca="false">IFERROR(IF($J92="","",$J92/(ABS($E92-$F92)*$H92)),"")</f>
        <v/>
      </c>
      <c r="L92" s="17" t="str">
        <f aca="false">IF($J92="","",IF($J92&gt;0,"Win",IF($J92&lt;0,"Loss","BE")))</f>
        <v/>
      </c>
      <c r="M92" s="17"/>
      <c r="N92" s="21"/>
      <c r="O92" s="19" t="n">
        <f aca="false">IF(COUNT($J$2:$J92)=0,"",SUM($J$2:$J92))</f>
        <v>695.000000000002</v>
      </c>
      <c r="P92" s="19" t="n">
        <f aca="false">IF($O92="","",Dashboard!$B$3+$O92)</f>
        <v>10695</v>
      </c>
      <c r="Q92" s="19" t="n">
        <f aca="false">IF($P92="","",MAX($P$2:$P92))</f>
        <v>10695</v>
      </c>
      <c r="R92" s="19" t="n">
        <f aca="false">IF($P92="","",$P92-$Q92)</f>
        <v>0</v>
      </c>
    </row>
    <row r="93" customFormat="false" ht="15" hidden="false" customHeight="false" outlineLevel="0" collapsed="false">
      <c r="A93" s="15"/>
      <c r="B93" s="17"/>
      <c r="C93" s="17"/>
      <c r="D93" s="17"/>
      <c r="E93" s="22"/>
      <c r="F93" s="22"/>
      <c r="G93" s="22"/>
      <c r="H93" s="17"/>
      <c r="I93" s="22"/>
      <c r="J93" s="19" t="str">
        <f aca="false">IF(OR($E93="",$G93="",$H93=""),"",(IF($D93="Short",($E93-$G93),($G93-$E93))*$H93)-N($I93))</f>
        <v/>
      </c>
      <c r="K93" s="20" t="str">
        <f aca="false">IFERROR(IF($J93="","",$J93/(ABS($E93-$F93)*$H93)),"")</f>
        <v/>
      </c>
      <c r="L93" s="17" t="str">
        <f aca="false">IF($J93="","",IF($J93&gt;0,"Win",IF($J93&lt;0,"Loss","BE")))</f>
        <v/>
      </c>
      <c r="M93" s="17"/>
      <c r="N93" s="21"/>
      <c r="O93" s="19" t="n">
        <f aca="false">IF(COUNT($J$2:$J93)=0,"",SUM($J$2:$J93))</f>
        <v>695.000000000002</v>
      </c>
      <c r="P93" s="19" t="n">
        <f aca="false">IF($O93="","",Dashboard!$B$3+$O93)</f>
        <v>10695</v>
      </c>
      <c r="Q93" s="19" t="n">
        <f aca="false">IF($P93="","",MAX($P$2:$P93))</f>
        <v>10695</v>
      </c>
      <c r="R93" s="19" t="n">
        <f aca="false">IF($P93="","",$P93-$Q93)</f>
        <v>0</v>
      </c>
    </row>
    <row r="94" customFormat="false" ht="15" hidden="false" customHeight="false" outlineLevel="0" collapsed="false">
      <c r="A94" s="15"/>
      <c r="B94" s="17"/>
      <c r="C94" s="17"/>
      <c r="D94" s="17"/>
      <c r="E94" s="22"/>
      <c r="F94" s="22"/>
      <c r="G94" s="22"/>
      <c r="H94" s="17"/>
      <c r="I94" s="22"/>
      <c r="J94" s="19" t="str">
        <f aca="false">IF(OR($E94="",$G94="",$H94=""),"",(IF($D94="Short",($E94-$G94),($G94-$E94))*$H94)-N($I94))</f>
        <v/>
      </c>
      <c r="K94" s="20" t="str">
        <f aca="false">IFERROR(IF($J94="","",$J94/(ABS($E94-$F94)*$H94)),"")</f>
        <v/>
      </c>
      <c r="L94" s="17" t="str">
        <f aca="false">IF($J94="","",IF($J94&gt;0,"Win",IF($J94&lt;0,"Loss","BE")))</f>
        <v/>
      </c>
      <c r="M94" s="17"/>
      <c r="N94" s="21"/>
      <c r="O94" s="19" t="n">
        <f aca="false">IF(COUNT($J$2:$J94)=0,"",SUM($J$2:$J94))</f>
        <v>695.000000000002</v>
      </c>
      <c r="P94" s="19" t="n">
        <f aca="false">IF($O94="","",Dashboard!$B$3+$O94)</f>
        <v>10695</v>
      </c>
      <c r="Q94" s="19" t="n">
        <f aca="false">IF($P94="","",MAX($P$2:$P94))</f>
        <v>10695</v>
      </c>
      <c r="R94" s="19" t="n">
        <f aca="false">IF($P94="","",$P94-$Q94)</f>
        <v>0</v>
      </c>
    </row>
    <row r="95" customFormat="false" ht="15" hidden="false" customHeight="false" outlineLevel="0" collapsed="false">
      <c r="A95" s="15"/>
      <c r="B95" s="17"/>
      <c r="C95" s="17"/>
      <c r="D95" s="17"/>
      <c r="E95" s="22"/>
      <c r="F95" s="22"/>
      <c r="G95" s="22"/>
      <c r="H95" s="17"/>
      <c r="I95" s="22"/>
      <c r="J95" s="19" t="str">
        <f aca="false">IF(OR($E95="",$G95="",$H95=""),"",(IF($D95="Short",($E95-$G95),($G95-$E95))*$H95)-N($I95))</f>
        <v/>
      </c>
      <c r="K95" s="20" t="str">
        <f aca="false">IFERROR(IF($J95="","",$J95/(ABS($E95-$F95)*$H95)),"")</f>
        <v/>
      </c>
      <c r="L95" s="17" t="str">
        <f aca="false">IF($J95="","",IF($J95&gt;0,"Win",IF($J95&lt;0,"Loss","BE")))</f>
        <v/>
      </c>
      <c r="M95" s="17"/>
      <c r="N95" s="21"/>
      <c r="O95" s="19" t="n">
        <f aca="false">IF(COUNT($J$2:$J95)=0,"",SUM($J$2:$J95))</f>
        <v>695.000000000002</v>
      </c>
      <c r="P95" s="19" t="n">
        <f aca="false">IF($O95="","",Dashboard!$B$3+$O95)</f>
        <v>10695</v>
      </c>
      <c r="Q95" s="19" t="n">
        <f aca="false">IF($P95="","",MAX($P$2:$P95))</f>
        <v>10695</v>
      </c>
      <c r="R95" s="19" t="n">
        <f aca="false">IF($P95="","",$P95-$Q95)</f>
        <v>0</v>
      </c>
    </row>
    <row r="96" customFormat="false" ht="15" hidden="false" customHeight="false" outlineLevel="0" collapsed="false">
      <c r="A96" s="15"/>
      <c r="B96" s="17"/>
      <c r="C96" s="17"/>
      <c r="D96" s="17"/>
      <c r="E96" s="22"/>
      <c r="F96" s="22"/>
      <c r="G96" s="22"/>
      <c r="H96" s="17"/>
      <c r="I96" s="22"/>
      <c r="J96" s="19" t="str">
        <f aca="false">IF(OR($E96="",$G96="",$H96=""),"",(IF($D96="Short",($E96-$G96),($G96-$E96))*$H96)-N($I96))</f>
        <v/>
      </c>
      <c r="K96" s="20" t="str">
        <f aca="false">IFERROR(IF($J96="","",$J96/(ABS($E96-$F96)*$H96)),"")</f>
        <v/>
      </c>
      <c r="L96" s="17" t="str">
        <f aca="false">IF($J96="","",IF($J96&gt;0,"Win",IF($J96&lt;0,"Loss","BE")))</f>
        <v/>
      </c>
      <c r="M96" s="17"/>
      <c r="N96" s="21"/>
      <c r="O96" s="19" t="n">
        <f aca="false">IF(COUNT($J$2:$J96)=0,"",SUM($J$2:$J96))</f>
        <v>695.000000000002</v>
      </c>
      <c r="P96" s="19" t="n">
        <f aca="false">IF($O96="","",Dashboard!$B$3+$O96)</f>
        <v>10695</v>
      </c>
      <c r="Q96" s="19" t="n">
        <f aca="false">IF($P96="","",MAX($P$2:$P96))</f>
        <v>10695</v>
      </c>
      <c r="R96" s="19" t="n">
        <f aca="false">IF($P96="","",$P96-$Q96)</f>
        <v>0</v>
      </c>
    </row>
    <row r="97" customFormat="false" ht="15" hidden="false" customHeight="false" outlineLevel="0" collapsed="false">
      <c r="A97" s="15"/>
      <c r="B97" s="17"/>
      <c r="C97" s="17"/>
      <c r="D97" s="17"/>
      <c r="E97" s="22"/>
      <c r="F97" s="22"/>
      <c r="G97" s="22"/>
      <c r="H97" s="17"/>
      <c r="I97" s="22"/>
      <c r="J97" s="19" t="str">
        <f aca="false">IF(OR($E97="",$G97="",$H97=""),"",(IF($D97="Short",($E97-$G97),($G97-$E97))*$H97)-N($I97))</f>
        <v/>
      </c>
      <c r="K97" s="20" t="str">
        <f aca="false">IFERROR(IF($J97="","",$J97/(ABS($E97-$F97)*$H97)),"")</f>
        <v/>
      </c>
      <c r="L97" s="17" t="str">
        <f aca="false">IF($J97="","",IF($J97&gt;0,"Win",IF($J97&lt;0,"Loss","BE")))</f>
        <v/>
      </c>
      <c r="M97" s="17"/>
      <c r="N97" s="21"/>
      <c r="O97" s="19" t="n">
        <f aca="false">IF(COUNT($J$2:$J97)=0,"",SUM($J$2:$J97))</f>
        <v>695.000000000002</v>
      </c>
      <c r="P97" s="19" t="n">
        <f aca="false">IF($O97="","",Dashboard!$B$3+$O97)</f>
        <v>10695</v>
      </c>
      <c r="Q97" s="19" t="n">
        <f aca="false">IF($P97="","",MAX($P$2:$P97))</f>
        <v>10695</v>
      </c>
      <c r="R97" s="19" t="n">
        <f aca="false">IF($P97="","",$P97-$Q97)</f>
        <v>0</v>
      </c>
    </row>
    <row r="98" customFormat="false" ht="15" hidden="false" customHeight="false" outlineLevel="0" collapsed="false">
      <c r="A98" s="15"/>
      <c r="B98" s="17"/>
      <c r="C98" s="17"/>
      <c r="D98" s="17"/>
      <c r="E98" s="22"/>
      <c r="F98" s="22"/>
      <c r="G98" s="22"/>
      <c r="H98" s="17"/>
      <c r="I98" s="22"/>
      <c r="J98" s="19" t="str">
        <f aca="false">IF(OR($E98="",$G98="",$H98=""),"",(IF($D98="Short",($E98-$G98),($G98-$E98))*$H98)-N($I98))</f>
        <v/>
      </c>
      <c r="K98" s="20" t="str">
        <f aca="false">IFERROR(IF($J98="","",$J98/(ABS($E98-$F98)*$H98)),"")</f>
        <v/>
      </c>
      <c r="L98" s="17" t="str">
        <f aca="false">IF($J98="","",IF($J98&gt;0,"Win",IF($J98&lt;0,"Loss","BE")))</f>
        <v/>
      </c>
      <c r="M98" s="17"/>
      <c r="N98" s="21"/>
      <c r="O98" s="19" t="n">
        <f aca="false">IF(COUNT($J$2:$J98)=0,"",SUM($J$2:$J98))</f>
        <v>695.000000000002</v>
      </c>
      <c r="P98" s="19" t="n">
        <f aca="false">IF($O98="","",Dashboard!$B$3+$O98)</f>
        <v>10695</v>
      </c>
      <c r="Q98" s="19" t="n">
        <f aca="false">IF($P98="","",MAX($P$2:$P98))</f>
        <v>10695</v>
      </c>
      <c r="R98" s="19" t="n">
        <f aca="false">IF($P98="","",$P98-$Q98)</f>
        <v>0</v>
      </c>
    </row>
    <row r="99" customFormat="false" ht="15" hidden="false" customHeight="false" outlineLevel="0" collapsed="false">
      <c r="A99" s="15"/>
      <c r="B99" s="17"/>
      <c r="C99" s="17"/>
      <c r="D99" s="17"/>
      <c r="E99" s="22"/>
      <c r="F99" s="22"/>
      <c r="G99" s="22"/>
      <c r="H99" s="17"/>
      <c r="I99" s="22"/>
      <c r="J99" s="19" t="str">
        <f aca="false">IF(OR($E99="",$G99="",$H99=""),"",(IF($D99="Short",($E99-$G99),($G99-$E99))*$H99)-N($I99))</f>
        <v/>
      </c>
      <c r="K99" s="20" t="str">
        <f aca="false">IFERROR(IF($J99="","",$J99/(ABS($E99-$F99)*$H99)),"")</f>
        <v/>
      </c>
      <c r="L99" s="17" t="str">
        <f aca="false">IF($J99="","",IF($J99&gt;0,"Win",IF($J99&lt;0,"Loss","BE")))</f>
        <v/>
      </c>
      <c r="M99" s="17"/>
      <c r="N99" s="21"/>
      <c r="O99" s="19" t="n">
        <f aca="false">IF(COUNT($J$2:$J99)=0,"",SUM($J$2:$J99))</f>
        <v>695.000000000002</v>
      </c>
      <c r="P99" s="19" t="n">
        <f aca="false">IF($O99="","",Dashboard!$B$3+$O99)</f>
        <v>10695</v>
      </c>
      <c r="Q99" s="19" t="n">
        <f aca="false">IF($P99="","",MAX($P$2:$P99))</f>
        <v>10695</v>
      </c>
      <c r="R99" s="19" t="n">
        <f aca="false">IF($P99="","",$P99-$Q99)</f>
        <v>0</v>
      </c>
    </row>
    <row r="100" customFormat="false" ht="15" hidden="false" customHeight="false" outlineLevel="0" collapsed="false">
      <c r="A100" s="15"/>
      <c r="B100" s="17"/>
      <c r="C100" s="17"/>
      <c r="D100" s="17"/>
      <c r="E100" s="22"/>
      <c r="F100" s="22"/>
      <c r="G100" s="22"/>
      <c r="H100" s="17"/>
      <c r="I100" s="22"/>
      <c r="J100" s="19" t="str">
        <f aca="false">IF(OR($E100="",$G100="",$H100=""),"",(IF($D100="Short",($E100-$G100),($G100-$E100))*$H100)-N($I100))</f>
        <v/>
      </c>
      <c r="K100" s="20" t="str">
        <f aca="false">IFERROR(IF($J100="","",$J100/(ABS($E100-$F100)*$H100)),"")</f>
        <v/>
      </c>
      <c r="L100" s="17" t="str">
        <f aca="false">IF($J100="","",IF($J100&gt;0,"Win",IF($J100&lt;0,"Loss","BE")))</f>
        <v/>
      </c>
      <c r="M100" s="17"/>
      <c r="N100" s="21"/>
      <c r="O100" s="19" t="n">
        <f aca="false">IF(COUNT($J$2:$J100)=0,"",SUM($J$2:$J100))</f>
        <v>695.000000000002</v>
      </c>
      <c r="P100" s="19" t="n">
        <f aca="false">IF($O100="","",Dashboard!$B$3+$O100)</f>
        <v>10695</v>
      </c>
      <c r="Q100" s="19" t="n">
        <f aca="false">IF($P100="","",MAX($P$2:$P100))</f>
        <v>10695</v>
      </c>
      <c r="R100" s="19" t="n">
        <f aca="false">IF($P100="","",$P100-$Q100)</f>
        <v>0</v>
      </c>
    </row>
    <row r="101" customFormat="false" ht="15" hidden="false" customHeight="false" outlineLevel="0" collapsed="false">
      <c r="A101" s="15"/>
      <c r="B101" s="17"/>
      <c r="C101" s="17"/>
      <c r="D101" s="17"/>
      <c r="E101" s="22"/>
      <c r="F101" s="22"/>
      <c r="G101" s="22"/>
      <c r="H101" s="17"/>
      <c r="I101" s="22"/>
      <c r="J101" s="19" t="str">
        <f aca="false">IF(OR($E101="",$G101="",$H101=""),"",(IF($D101="Short",($E101-$G101),($G101-$E101))*$H101)-N($I101))</f>
        <v/>
      </c>
      <c r="K101" s="20" t="str">
        <f aca="false">IFERROR(IF($J101="","",$J101/(ABS($E101-$F101)*$H101)),"")</f>
        <v/>
      </c>
      <c r="L101" s="17" t="str">
        <f aca="false">IF($J101="","",IF($J101&gt;0,"Win",IF($J101&lt;0,"Loss","BE")))</f>
        <v/>
      </c>
      <c r="M101" s="17"/>
      <c r="N101" s="21"/>
      <c r="O101" s="19" t="n">
        <f aca="false">IF(COUNT($J$2:$J101)=0,"",SUM($J$2:$J101))</f>
        <v>695.000000000002</v>
      </c>
      <c r="P101" s="19" t="n">
        <f aca="false">IF($O101="","",Dashboard!$B$3+$O101)</f>
        <v>10695</v>
      </c>
      <c r="Q101" s="19" t="n">
        <f aca="false">IF($P101="","",MAX($P$2:$P101))</f>
        <v>10695</v>
      </c>
      <c r="R101" s="19" t="n">
        <f aca="false">IF($P101="","",$P101-$Q101)</f>
        <v>0</v>
      </c>
    </row>
    <row r="102" customFormat="false" ht="15" hidden="false" customHeight="false" outlineLevel="0" collapsed="false">
      <c r="A102" s="15"/>
      <c r="B102" s="17"/>
      <c r="C102" s="17"/>
      <c r="D102" s="17"/>
      <c r="E102" s="22"/>
      <c r="F102" s="22"/>
      <c r="G102" s="22"/>
      <c r="H102" s="17"/>
      <c r="I102" s="22"/>
      <c r="J102" s="19" t="str">
        <f aca="false">IF(OR($E102="",$G102="",$H102=""),"",(IF($D102="Short",($E102-$G102),($G102-$E102))*$H102)-N($I102))</f>
        <v/>
      </c>
      <c r="K102" s="20" t="str">
        <f aca="false">IFERROR(IF($J102="","",$J102/(ABS($E102-$F102)*$H102)),"")</f>
        <v/>
      </c>
      <c r="L102" s="17" t="str">
        <f aca="false">IF($J102="","",IF($J102&gt;0,"Win",IF($J102&lt;0,"Loss","BE")))</f>
        <v/>
      </c>
      <c r="M102" s="17"/>
      <c r="N102" s="21"/>
      <c r="O102" s="19" t="n">
        <f aca="false">IF(COUNT($J$2:$J102)=0,"",SUM($J$2:$J102))</f>
        <v>695.000000000002</v>
      </c>
      <c r="P102" s="19" t="n">
        <f aca="false">IF($O102="","",Dashboard!$B$3+$O102)</f>
        <v>10695</v>
      </c>
      <c r="Q102" s="19" t="n">
        <f aca="false">IF($P102="","",MAX($P$2:$P102))</f>
        <v>10695</v>
      </c>
      <c r="R102" s="19" t="n">
        <f aca="false">IF($P102="","",$P102-$Q102)</f>
        <v>0</v>
      </c>
    </row>
    <row r="103" customFormat="false" ht="15" hidden="false" customHeight="false" outlineLevel="0" collapsed="false">
      <c r="A103" s="15"/>
      <c r="B103" s="17"/>
      <c r="C103" s="17"/>
      <c r="D103" s="17"/>
      <c r="E103" s="22"/>
      <c r="F103" s="22"/>
      <c r="G103" s="22"/>
      <c r="H103" s="17"/>
      <c r="I103" s="22"/>
      <c r="J103" s="19" t="str">
        <f aca="false">IF(OR($E103="",$G103="",$H103=""),"",(IF($D103="Short",($E103-$G103),($G103-$E103))*$H103)-N($I103))</f>
        <v/>
      </c>
      <c r="K103" s="20" t="str">
        <f aca="false">IFERROR(IF($J103="","",$J103/(ABS($E103-$F103)*$H103)),"")</f>
        <v/>
      </c>
      <c r="L103" s="17" t="str">
        <f aca="false">IF($J103="","",IF($J103&gt;0,"Win",IF($J103&lt;0,"Loss","BE")))</f>
        <v/>
      </c>
      <c r="M103" s="17"/>
      <c r="N103" s="21"/>
      <c r="O103" s="19" t="n">
        <f aca="false">IF(COUNT($J$2:$J103)=0,"",SUM($J$2:$J103))</f>
        <v>695.000000000002</v>
      </c>
      <c r="P103" s="19" t="n">
        <f aca="false">IF($O103="","",Dashboard!$B$3+$O103)</f>
        <v>10695</v>
      </c>
      <c r="Q103" s="19" t="n">
        <f aca="false">IF($P103="","",MAX($P$2:$P103))</f>
        <v>10695</v>
      </c>
      <c r="R103" s="19" t="n">
        <f aca="false">IF($P103="","",$P103-$Q103)</f>
        <v>0</v>
      </c>
    </row>
    <row r="104" customFormat="false" ht="15" hidden="false" customHeight="false" outlineLevel="0" collapsed="false">
      <c r="A104" s="15"/>
      <c r="B104" s="17"/>
      <c r="C104" s="17"/>
      <c r="D104" s="17"/>
      <c r="E104" s="22"/>
      <c r="F104" s="22"/>
      <c r="G104" s="22"/>
      <c r="H104" s="17"/>
      <c r="I104" s="22"/>
      <c r="J104" s="19" t="str">
        <f aca="false">IF(OR($E104="",$G104="",$H104=""),"",(IF($D104="Short",($E104-$G104),($G104-$E104))*$H104)-N($I104))</f>
        <v/>
      </c>
      <c r="K104" s="20" t="str">
        <f aca="false">IFERROR(IF($J104="","",$J104/(ABS($E104-$F104)*$H104)),"")</f>
        <v/>
      </c>
      <c r="L104" s="17" t="str">
        <f aca="false">IF($J104="","",IF($J104&gt;0,"Win",IF($J104&lt;0,"Loss","BE")))</f>
        <v/>
      </c>
      <c r="M104" s="17"/>
      <c r="N104" s="21"/>
      <c r="O104" s="19" t="n">
        <f aca="false">IF(COUNT($J$2:$J104)=0,"",SUM($J$2:$J104))</f>
        <v>695.000000000002</v>
      </c>
      <c r="P104" s="19" t="n">
        <f aca="false">IF($O104="","",Dashboard!$B$3+$O104)</f>
        <v>10695</v>
      </c>
      <c r="Q104" s="19" t="n">
        <f aca="false">IF($P104="","",MAX($P$2:$P104))</f>
        <v>10695</v>
      </c>
      <c r="R104" s="19" t="n">
        <f aca="false">IF($P104="","",$P104-$Q104)</f>
        <v>0</v>
      </c>
    </row>
    <row r="105" customFormat="false" ht="15" hidden="false" customHeight="false" outlineLevel="0" collapsed="false">
      <c r="A105" s="15"/>
      <c r="B105" s="17"/>
      <c r="C105" s="17"/>
      <c r="D105" s="17"/>
      <c r="E105" s="22"/>
      <c r="F105" s="22"/>
      <c r="G105" s="22"/>
      <c r="H105" s="17"/>
      <c r="I105" s="22"/>
      <c r="J105" s="19" t="str">
        <f aca="false">IF(OR($E105="",$G105="",$H105=""),"",(IF($D105="Short",($E105-$G105),($G105-$E105))*$H105)-N($I105))</f>
        <v/>
      </c>
      <c r="K105" s="20" t="str">
        <f aca="false">IFERROR(IF($J105="","",$J105/(ABS($E105-$F105)*$H105)),"")</f>
        <v/>
      </c>
      <c r="L105" s="17" t="str">
        <f aca="false">IF($J105="","",IF($J105&gt;0,"Win",IF($J105&lt;0,"Loss","BE")))</f>
        <v/>
      </c>
      <c r="M105" s="17"/>
      <c r="N105" s="21"/>
      <c r="O105" s="19" t="n">
        <f aca="false">IF(COUNT($J$2:$J105)=0,"",SUM($J$2:$J105))</f>
        <v>695.000000000002</v>
      </c>
      <c r="P105" s="19" t="n">
        <f aca="false">IF($O105="","",Dashboard!$B$3+$O105)</f>
        <v>10695</v>
      </c>
      <c r="Q105" s="19" t="n">
        <f aca="false">IF($P105="","",MAX($P$2:$P105))</f>
        <v>10695</v>
      </c>
      <c r="R105" s="19" t="n">
        <f aca="false">IF($P105="","",$P105-$Q105)</f>
        <v>0</v>
      </c>
    </row>
    <row r="106" customFormat="false" ht="15" hidden="false" customHeight="false" outlineLevel="0" collapsed="false">
      <c r="A106" s="15"/>
      <c r="B106" s="17"/>
      <c r="C106" s="17"/>
      <c r="D106" s="17"/>
      <c r="E106" s="22"/>
      <c r="F106" s="22"/>
      <c r="G106" s="22"/>
      <c r="H106" s="17"/>
      <c r="I106" s="22"/>
      <c r="J106" s="19" t="str">
        <f aca="false">IF(OR($E106="",$G106="",$H106=""),"",(IF($D106="Short",($E106-$G106),($G106-$E106))*$H106)-N($I106))</f>
        <v/>
      </c>
      <c r="K106" s="20" t="str">
        <f aca="false">IFERROR(IF($J106="","",$J106/(ABS($E106-$F106)*$H106)),"")</f>
        <v/>
      </c>
      <c r="L106" s="17" t="str">
        <f aca="false">IF($J106="","",IF($J106&gt;0,"Win",IF($J106&lt;0,"Loss","BE")))</f>
        <v/>
      </c>
      <c r="M106" s="17"/>
      <c r="N106" s="21"/>
      <c r="O106" s="19" t="n">
        <f aca="false">IF(COUNT($J$2:$J106)=0,"",SUM($J$2:$J106))</f>
        <v>695.000000000002</v>
      </c>
      <c r="P106" s="19" t="n">
        <f aca="false">IF($O106="","",Dashboard!$B$3+$O106)</f>
        <v>10695</v>
      </c>
      <c r="Q106" s="19" t="n">
        <f aca="false">IF($P106="","",MAX($P$2:$P106))</f>
        <v>10695</v>
      </c>
      <c r="R106" s="19" t="n">
        <f aca="false">IF($P106="","",$P106-$Q106)</f>
        <v>0</v>
      </c>
    </row>
    <row r="107" customFormat="false" ht="15" hidden="false" customHeight="false" outlineLevel="0" collapsed="false">
      <c r="A107" s="15"/>
      <c r="B107" s="17"/>
      <c r="C107" s="17"/>
      <c r="D107" s="17"/>
      <c r="E107" s="22"/>
      <c r="F107" s="22"/>
      <c r="G107" s="22"/>
      <c r="H107" s="17"/>
      <c r="I107" s="22"/>
      <c r="J107" s="19" t="str">
        <f aca="false">IF(OR($E107="",$G107="",$H107=""),"",(IF($D107="Short",($E107-$G107),($G107-$E107))*$H107)-N($I107))</f>
        <v/>
      </c>
      <c r="K107" s="20" t="str">
        <f aca="false">IFERROR(IF($J107="","",$J107/(ABS($E107-$F107)*$H107)),"")</f>
        <v/>
      </c>
      <c r="L107" s="17" t="str">
        <f aca="false">IF($J107="","",IF($J107&gt;0,"Win",IF($J107&lt;0,"Loss","BE")))</f>
        <v/>
      </c>
      <c r="M107" s="17"/>
      <c r="N107" s="21"/>
      <c r="O107" s="19" t="n">
        <f aca="false">IF(COUNT($J$2:$J107)=0,"",SUM($J$2:$J107))</f>
        <v>695.000000000002</v>
      </c>
      <c r="P107" s="19" t="n">
        <f aca="false">IF($O107="","",Dashboard!$B$3+$O107)</f>
        <v>10695</v>
      </c>
      <c r="Q107" s="19" t="n">
        <f aca="false">IF($P107="","",MAX($P$2:$P107))</f>
        <v>10695</v>
      </c>
      <c r="R107" s="19" t="n">
        <f aca="false">IF($P107="","",$P107-$Q107)</f>
        <v>0</v>
      </c>
    </row>
    <row r="108" customFormat="false" ht="15" hidden="false" customHeight="false" outlineLevel="0" collapsed="false">
      <c r="A108" s="15"/>
      <c r="B108" s="17"/>
      <c r="C108" s="17"/>
      <c r="D108" s="17"/>
      <c r="E108" s="22"/>
      <c r="F108" s="22"/>
      <c r="G108" s="22"/>
      <c r="H108" s="17"/>
      <c r="I108" s="22"/>
      <c r="J108" s="19" t="str">
        <f aca="false">IF(OR($E108="",$G108="",$H108=""),"",(IF($D108="Short",($E108-$G108),($G108-$E108))*$H108)-N($I108))</f>
        <v/>
      </c>
      <c r="K108" s="20" t="str">
        <f aca="false">IFERROR(IF($J108="","",$J108/(ABS($E108-$F108)*$H108)),"")</f>
        <v/>
      </c>
      <c r="L108" s="17" t="str">
        <f aca="false">IF($J108="","",IF($J108&gt;0,"Win",IF($J108&lt;0,"Loss","BE")))</f>
        <v/>
      </c>
      <c r="M108" s="17"/>
      <c r="N108" s="21"/>
      <c r="O108" s="19" t="n">
        <f aca="false">IF(COUNT($J$2:$J108)=0,"",SUM($J$2:$J108))</f>
        <v>695.000000000002</v>
      </c>
      <c r="P108" s="19" t="n">
        <f aca="false">IF($O108="","",Dashboard!$B$3+$O108)</f>
        <v>10695</v>
      </c>
      <c r="Q108" s="19" t="n">
        <f aca="false">IF($P108="","",MAX($P$2:$P108))</f>
        <v>10695</v>
      </c>
      <c r="R108" s="19" t="n">
        <f aca="false">IF($P108="","",$P108-$Q108)</f>
        <v>0</v>
      </c>
    </row>
    <row r="109" customFormat="false" ht="15" hidden="false" customHeight="false" outlineLevel="0" collapsed="false">
      <c r="A109" s="15"/>
      <c r="B109" s="17"/>
      <c r="C109" s="17"/>
      <c r="D109" s="17"/>
      <c r="E109" s="22"/>
      <c r="F109" s="22"/>
      <c r="G109" s="22"/>
      <c r="H109" s="17"/>
      <c r="I109" s="22"/>
      <c r="J109" s="19" t="str">
        <f aca="false">IF(OR($E109="",$G109="",$H109=""),"",(IF($D109="Short",($E109-$G109),($G109-$E109))*$H109)-N($I109))</f>
        <v/>
      </c>
      <c r="K109" s="20" t="str">
        <f aca="false">IFERROR(IF($J109="","",$J109/(ABS($E109-$F109)*$H109)),"")</f>
        <v/>
      </c>
      <c r="L109" s="17" t="str">
        <f aca="false">IF($J109="","",IF($J109&gt;0,"Win",IF($J109&lt;0,"Loss","BE")))</f>
        <v/>
      </c>
      <c r="M109" s="17"/>
      <c r="N109" s="21"/>
      <c r="O109" s="19" t="n">
        <f aca="false">IF(COUNT($J$2:$J109)=0,"",SUM($J$2:$J109))</f>
        <v>695.000000000002</v>
      </c>
      <c r="P109" s="19" t="n">
        <f aca="false">IF($O109="","",Dashboard!$B$3+$O109)</f>
        <v>10695</v>
      </c>
      <c r="Q109" s="19" t="n">
        <f aca="false">IF($P109="","",MAX($P$2:$P109))</f>
        <v>10695</v>
      </c>
      <c r="R109" s="19" t="n">
        <f aca="false">IF($P109="","",$P109-$Q109)</f>
        <v>0</v>
      </c>
    </row>
    <row r="110" customFormat="false" ht="15" hidden="false" customHeight="false" outlineLevel="0" collapsed="false">
      <c r="A110" s="15"/>
      <c r="B110" s="17"/>
      <c r="C110" s="17"/>
      <c r="D110" s="17"/>
      <c r="E110" s="22"/>
      <c r="F110" s="22"/>
      <c r="G110" s="22"/>
      <c r="H110" s="17"/>
      <c r="I110" s="22"/>
      <c r="J110" s="19" t="str">
        <f aca="false">IF(OR($E110="",$G110="",$H110=""),"",(IF($D110="Short",($E110-$G110),($G110-$E110))*$H110)-N($I110))</f>
        <v/>
      </c>
      <c r="K110" s="20" t="str">
        <f aca="false">IFERROR(IF($J110="","",$J110/(ABS($E110-$F110)*$H110)),"")</f>
        <v/>
      </c>
      <c r="L110" s="17" t="str">
        <f aca="false">IF($J110="","",IF($J110&gt;0,"Win",IF($J110&lt;0,"Loss","BE")))</f>
        <v/>
      </c>
      <c r="M110" s="17"/>
      <c r="N110" s="21"/>
      <c r="O110" s="19" t="n">
        <f aca="false">IF(COUNT($J$2:$J110)=0,"",SUM($J$2:$J110))</f>
        <v>695.000000000002</v>
      </c>
      <c r="P110" s="19" t="n">
        <f aca="false">IF($O110="","",Dashboard!$B$3+$O110)</f>
        <v>10695</v>
      </c>
      <c r="Q110" s="19" t="n">
        <f aca="false">IF($P110="","",MAX($P$2:$P110))</f>
        <v>10695</v>
      </c>
      <c r="R110" s="19" t="n">
        <f aca="false">IF($P110="","",$P110-$Q110)</f>
        <v>0</v>
      </c>
    </row>
    <row r="111" customFormat="false" ht="15" hidden="false" customHeight="false" outlineLevel="0" collapsed="false">
      <c r="A111" s="15"/>
      <c r="B111" s="17"/>
      <c r="C111" s="17"/>
      <c r="D111" s="17"/>
      <c r="E111" s="22"/>
      <c r="F111" s="22"/>
      <c r="G111" s="22"/>
      <c r="H111" s="17"/>
      <c r="I111" s="22"/>
      <c r="J111" s="19" t="str">
        <f aca="false">IF(OR($E111="",$G111="",$H111=""),"",(IF($D111="Short",($E111-$G111),($G111-$E111))*$H111)-N($I111))</f>
        <v/>
      </c>
      <c r="K111" s="20" t="str">
        <f aca="false">IFERROR(IF($J111="","",$J111/(ABS($E111-$F111)*$H111)),"")</f>
        <v/>
      </c>
      <c r="L111" s="17" t="str">
        <f aca="false">IF($J111="","",IF($J111&gt;0,"Win",IF($J111&lt;0,"Loss","BE")))</f>
        <v/>
      </c>
      <c r="M111" s="17"/>
      <c r="N111" s="21"/>
      <c r="O111" s="19" t="n">
        <f aca="false">IF(COUNT($J$2:$J111)=0,"",SUM($J$2:$J111))</f>
        <v>695.000000000002</v>
      </c>
      <c r="P111" s="19" t="n">
        <f aca="false">IF($O111="","",Dashboard!$B$3+$O111)</f>
        <v>10695</v>
      </c>
      <c r="Q111" s="19" t="n">
        <f aca="false">IF($P111="","",MAX($P$2:$P111))</f>
        <v>10695</v>
      </c>
      <c r="R111" s="19" t="n">
        <f aca="false">IF($P111="","",$P111-$Q111)</f>
        <v>0</v>
      </c>
    </row>
    <row r="112" customFormat="false" ht="15" hidden="false" customHeight="false" outlineLevel="0" collapsed="false">
      <c r="A112" s="15"/>
      <c r="B112" s="17"/>
      <c r="C112" s="17"/>
      <c r="D112" s="17"/>
      <c r="E112" s="22"/>
      <c r="F112" s="22"/>
      <c r="G112" s="22"/>
      <c r="H112" s="17"/>
      <c r="I112" s="22"/>
      <c r="J112" s="19" t="str">
        <f aca="false">IF(OR($E112="",$G112="",$H112=""),"",(IF($D112="Short",($E112-$G112),($G112-$E112))*$H112)-N($I112))</f>
        <v/>
      </c>
      <c r="K112" s="20" t="str">
        <f aca="false">IFERROR(IF($J112="","",$J112/(ABS($E112-$F112)*$H112)),"")</f>
        <v/>
      </c>
      <c r="L112" s="17" t="str">
        <f aca="false">IF($J112="","",IF($J112&gt;0,"Win",IF($J112&lt;0,"Loss","BE")))</f>
        <v/>
      </c>
      <c r="M112" s="17"/>
      <c r="N112" s="21"/>
      <c r="O112" s="19" t="n">
        <f aca="false">IF(COUNT($J$2:$J112)=0,"",SUM($J$2:$J112))</f>
        <v>695.000000000002</v>
      </c>
      <c r="P112" s="19" t="n">
        <f aca="false">IF($O112="","",Dashboard!$B$3+$O112)</f>
        <v>10695</v>
      </c>
      <c r="Q112" s="19" t="n">
        <f aca="false">IF($P112="","",MAX($P$2:$P112))</f>
        <v>10695</v>
      </c>
      <c r="R112" s="19" t="n">
        <f aca="false">IF($P112="","",$P112-$Q112)</f>
        <v>0</v>
      </c>
    </row>
    <row r="113" customFormat="false" ht="15" hidden="false" customHeight="false" outlineLevel="0" collapsed="false">
      <c r="A113" s="15"/>
      <c r="B113" s="17"/>
      <c r="C113" s="17"/>
      <c r="D113" s="17"/>
      <c r="E113" s="22"/>
      <c r="F113" s="22"/>
      <c r="G113" s="22"/>
      <c r="H113" s="17"/>
      <c r="I113" s="22"/>
      <c r="J113" s="19" t="str">
        <f aca="false">IF(OR($E113="",$G113="",$H113=""),"",(IF($D113="Short",($E113-$G113),($G113-$E113))*$H113)-N($I113))</f>
        <v/>
      </c>
      <c r="K113" s="20" t="str">
        <f aca="false">IFERROR(IF($J113="","",$J113/(ABS($E113-$F113)*$H113)),"")</f>
        <v/>
      </c>
      <c r="L113" s="17" t="str">
        <f aca="false">IF($J113="","",IF($J113&gt;0,"Win",IF($J113&lt;0,"Loss","BE")))</f>
        <v/>
      </c>
      <c r="M113" s="17"/>
      <c r="N113" s="21"/>
      <c r="O113" s="19" t="n">
        <f aca="false">IF(COUNT($J$2:$J113)=0,"",SUM($J$2:$J113))</f>
        <v>695.000000000002</v>
      </c>
      <c r="P113" s="19" t="n">
        <f aca="false">IF($O113="","",Dashboard!$B$3+$O113)</f>
        <v>10695</v>
      </c>
      <c r="Q113" s="19" t="n">
        <f aca="false">IF($P113="","",MAX($P$2:$P113))</f>
        <v>10695</v>
      </c>
      <c r="R113" s="19" t="n">
        <f aca="false">IF($P113="","",$P113-$Q113)</f>
        <v>0</v>
      </c>
    </row>
    <row r="114" customFormat="false" ht="15" hidden="false" customHeight="false" outlineLevel="0" collapsed="false">
      <c r="A114" s="15"/>
      <c r="B114" s="17"/>
      <c r="C114" s="17"/>
      <c r="D114" s="17"/>
      <c r="E114" s="22"/>
      <c r="F114" s="22"/>
      <c r="G114" s="22"/>
      <c r="H114" s="17"/>
      <c r="I114" s="22"/>
      <c r="J114" s="19" t="str">
        <f aca="false">IF(OR($E114="",$G114="",$H114=""),"",(IF($D114="Short",($E114-$G114),($G114-$E114))*$H114)-N($I114))</f>
        <v/>
      </c>
      <c r="K114" s="20" t="str">
        <f aca="false">IFERROR(IF($J114="","",$J114/(ABS($E114-$F114)*$H114)),"")</f>
        <v/>
      </c>
      <c r="L114" s="17" t="str">
        <f aca="false">IF($J114="","",IF($J114&gt;0,"Win",IF($J114&lt;0,"Loss","BE")))</f>
        <v/>
      </c>
      <c r="M114" s="17"/>
      <c r="N114" s="21"/>
      <c r="O114" s="19" t="n">
        <f aca="false">IF(COUNT($J$2:$J114)=0,"",SUM($J$2:$J114))</f>
        <v>695.000000000002</v>
      </c>
      <c r="P114" s="19" t="n">
        <f aca="false">IF($O114="","",Dashboard!$B$3+$O114)</f>
        <v>10695</v>
      </c>
      <c r="Q114" s="19" t="n">
        <f aca="false">IF($P114="","",MAX($P$2:$P114))</f>
        <v>10695</v>
      </c>
      <c r="R114" s="19" t="n">
        <f aca="false">IF($P114="","",$P114-$Q114)</f>
        <v>0</v>
      </c>
    </row>
    <row r="115" customFormat="false" ht="15" hidden="false" customHeight="false" outlineLevel="0" collapsed="false">
      <c r="A115" s="15"/>
      <c r="B115" s="17"/>
      <c r="C115" s="17"/>
      <c r="D115" s="17"/>
      <c r="E115" s="22"/>
      <c r="F115" s="22"/>
      <c r="G115" s="22"/>
      <c r="H115" s="17"/>
      <c r="I115" s="22"/>
      <c r="J115" s="19" t="str">
        <f aca="false">IF(OR($E115="",$G115="",$H115=""),"",(IF($D115="Short",($E115-$G115),($G115-$E115))*$H115)-N($I115))</f>
        <v/>
      </c>
      <c r="K115" s="20" t="str">
        <f aca="false">IFERROR(IF($J115="","",$J115/(ABS($E115-$F115)*$H115)),"")</f>
        <v/>
      </c>
      <c r="L115" s="17" t="str">
        <f aca="false">IF($J115="","",IF($J115&gt;0,"Win",IF($J115&lt;0,"Loss","BE")))</f>
        <v/>
      </c>
      <c r="M115" s="17"/>
      <c r="N115" s="21"/>
      <c r="O115" s="19" t="n">
        <f aca="false">IF(COUNT($J$2:$J115)=0,"",SUM($J$2:$J115))</f>
        <v>695.000000000002</v>
      </c>
      <c r="P115" s="19" t="n">
        <f aca="false">IF($O115="","",Dashboard!$B$3+$O115)</f>
        <v>10695</v>
      </c>
      <c r="Q115" s="19" t="n">
        <f aca="false">IF($P115="","",MAX($P$2:$P115))</f>
        <v>10695</v>
      </c>
      <c r="R115" s="19" t="n">
        <f aca="false">IF($P115="","",$P115-$Q115)</f>
        <v>0</v>
      </c>
    </row>
    <row r="116" customFormat="false" ht="15" hidden="false" customHeight="false" outlineLevel="0" collapsed="false">
      <c r="A116" s="15"/>
      <c r="B116" s="17"/>
      <c r="C116" s="17"/>
      <c r="D116" s="17"/>
      <c r="E116" s="22"/>
      <c r="F116" s="22"/>
      <c r="G116" s="22"/>
      <c r="H116" s="17"/>
      <c r="I116" s="22"/>
      <c r="J116" s="19" t="str">
        <f aca="false">IF(OR($E116="",$G116="",$H116=""),"",(IF($D116="Short",($E116-$G116),($G116-$E116))*$H116)-N($I116))</f>
        <v/>
      </c>
      <c r="K116" s="20" t="str">
        <f aca="false">IFERROR(IF($J116="","",$J116/(ABS($E116-$F116)*$H116)),"")</f>
        <v/>
      </c>
      <c r="L116" s="17" t="str">
        <f aca="false">IF($J116="","",IF($J116&gt;0,"Win",IF($J116&lt;0,"Loss","BE")))</f>
        <v/>
      </c>
      <c r="M116" s="17"/>
      <c r="N116" s="21"/>
      <c r="O116" s="19" t="n">
        <f aca="false">IF(COUNT($J$2:$J116)=0,"",SUM($J$2:$J116))</f>
        <v>695.000000000002</v>
      </c>
      <c r="P116" s="19" t="n">
        <f aca="false">IF($O116="","",Dashboard!$B$3+$O116)</f>
        <v>10695</v>
      </c>
      <c r="Q116" s="19" t="n">
        <f aca="false">IF($P116="","",MAX($P$2:$P116))</f>
        <v>10695</v>
      </c>
      <c r="R116" s="19" t="n">
        <f aca="false">IF($P116="","",$P116-$Q116)</f>
        <v>0</v>
      </c>
    </row>
    <row r="117" customFormat="false" ht="15" hidden="false" customHeight="false" outlineLevel="0" collapsed="false">
      <c r="A117" s="15"/>
      <c r="B117" s="17"/>
      <c r="C117" s="17"/>
      <c r="D117" s="17"/>
      <c r="E117" s="22"/>
      <c r="F117" s="22"/>
      <c r="G117" s="22"/>
      <c r="H117" s="17"/>
      <c r="I117" s="22"/>
      <c r="J117" s="19" t="str">
        <f aca="false">IF(OR($E117="",$G117="",$H117=""),"",(IF($D117="Short",($E117-$G117),($G117-$E117))*$H117)-N($I117))</f>
        <v/>
      </c>
      <c r="K117" s="20" t="str">
        <f aca="false">IFERROR(IF($J117="","",$J117/(ABS($E117-$F117)*$H117)),"")</f>
        <v/>
      </c>
      <c r="L117" s="17" t="str">
        <f aca="false">IF($J117="","",IF($J117&gt;0,"Win",IF($J117&lt;0,"Loss","BE")))</f>
        <v/>
      </c>
      <c r="M117" s="17"/>
      <c r="N117" s="21"/>
      <c r="O117" s="19" t="n">
        <f aca="false">IF(COUNT($J$2:$J117)=0,"",SUM($J$2:$J117))</f>
        <v>695.000000000002</v>
      </c>
      <c r="P117" s="19" t="n">
        <f aca="false">IF($O117="","",Dashboard!$B$3+$O117)</f>
        <v>10695</v>
      </c>
      <c r="Q117" s="19" t="n">
        <f aca="false">IF($P117="","",MAX($P$2:$P117))</f>
        <v>10695</v>
      </c>
      <c r="R117" s="19" t="n">
        <f aca="false">IF($P117="","",$P117-$Q117)</f>
        <v>0</v>
      </c>
    </row>
    <row r="118" customFormat="false" ht="15" hidden="false" customHeight="false" outlineLevel="0" collapsed="false">
      <c r="A118" s="15"/>
      <c r="B118" s="17"/>
      <c r="C118" s="17"/>
      <c r="D118" s="17"/>
      <c r="E118" s="22"/>
      <c r="F118" s="22"/>
      <c r="G118" s="22"/>
      <c r="H118" s="17"/>
      <c r="I118" s="22"/>
      <c r="J118" s="19" t="str">
        <f aca="false">IF(OR($E118="",$G118="",$H118=""),"",(IF($D118="Short",($E118-$G118),($G118-$E118))*$H118)-N($I118))</f>
        <v/>
      </c>
      <c r="K118" s="20" t="str">
        <f aca="false">IFERROR(IF($J118="","",$J118/(ABS($E118-$F118)*$H118)),"")</f>
        <v/>
      </c>
      <c r="L118" s="17" t="str">
        <f aca="false">IF($J118="","",IF($J118&gt;0,"Win",IF($J118&lt;0,"Loss","BE")))</f>
        <v/>
      </c>
      <c r="M118" s="17"/>
      <c r="N118" s="21"/>
      <c r="O118" s="19" t="n">
        <f aca="false">IF(COUNT($J$2:$J118)=0,"",SUM($J$2:$J118))</f>
        <v>695.000000000002</v>
      </c>
      <c r="P118" s="19" t="n">
        <f aca="false">IF($O118="","",Dashboard!$B$3+$O118)</f>
        <v>10695</v>
      </c>
      <c r="Q118" s="19" t="n">
        <f aca="false">IF($P118="","",MAX($P$2:$P118))</f>
        <v>10695</v>
      </c>
      <c r="R118" s="19" t="n">
        <f aca="false">IF($P118="","",$P118-$Q118)</f>
        <v>0</v>
      </c>
    </row>
    <row r="119" customFormat="false" ht="15" hidden="false" customHeight="false" outlineLevel="0" collapsed="false">
      <c r="A119" s="15"/>
      <c r="B119" s="17"/>
      <c r="C119" s="17"/>
      <c r="D119" s="17"/>
      <c r="E119" s="22"/>
      <c r="F119" s="22"/>
      <c r="G119" s="22"/>
      <c r="H119" s="17"/>
      <c r="I119" s="22"/>
      <c r="J119" s="19" t="str">
        <f aca="false">IF(OR($E119="",$G119="",$H119=""),"",(IF($D119="Short",($E119-$G119),($G119-$E119))*$H119)-N($I119))</f>
        <v/>
      </c>
      <c r="K119" s="20" t="str">
        <f aca="false">IFERROR(IF($J119="","",$J119/(ABS($E119-$F119)*$H119)),"")</f>
        <v/>
      </c>
      <c r="L119" s="17" t="str">
        <f aca="false">IF($J119="","",IF($J119&gt;0,"Win",IF($J119&lt;0,"Loss","BE")))</f>
        <v/>
      </c>
      <c r="M119" s="17"/>
      <c r="N119" s="21"/>
      <c r="O119" s="19" t="n">
        <f aca="false">IF(COUNT($J$2:$J119)=0,"",SUM($J$2:$J119))</f>
        <v>695.000000000002</v>
      </c>
      <c r="P119" s="19" t="n">
        <f aca="false">IF($O119="","",Dashboard!$B$3+$O119)</f>
        <v>10695</v>
      </c>
      <c r="Q119" s="19" t="n">
        <f aca="false">IF($P119="","",MAX($P$2:$P119))</f>
        <v>10695</v>
      </c>
      <c r="R119" s="19" t="n">
        <f aca="false">IF($P119="","",$P119-$Q119)</f>
        <v>0</v>
      </c>
    </row>
    <row r="120" customFormat="false" ht="15" hidden="false" customHeight="false" outlineLevel="0" collapsed="false">
      <c r="A120" s="15"/>
      <c r="B120" s="17"/>
      <c r="C120" s="17"/>
      <c r="D120" s="17"/>
      <c r="E120" s="22"/>
      <c r="F120" s="22"/>
      <c r="G120" s="22"/>
      <c r="H120" s="17"/>
      <c r="I120" s="22"/>
      <c r="J120" s="19" t="str">
        <f aca="false">IF(OR($E120="",$G120="",$H120=""),"",(IF($D120="Short",($E120-$G120),($G120-$E120))*$H120)-N($I120))</f>
        <v/>
      </c>
      <c r="K120" s="20" t="str">
        <f aca="false">IFERROR(IF($J120="","",$J120/(ABS($E120-$F120)*$H120)),"")</f>
        <v/>
      </c>
      <c r="L120" s="17" t="str">
        <f aca="false">IF($J120="","",IF($J120&gt;0,"Win",IF($J120&lt;0,"Loss","BE")))</f>
        <v/>
      </c>
      <c r="M120" s="17"/>
      <c r="N120" s="21"/>
      <c r="O120" s="19" t="n">
        <f aca="false">IF(COUNT($J$2:$J120)=0,"",SUM($J$2:$J120))</f>
        <v>695.000000000002</v>
      </c>
      <c r="P120" s="19" t="n">
        <f aca="false">IF($O120="","",Dashboard!$B$3+$O120)</f>
        <v>10695</v>
      </c>
      <c r="Q120" s="19" t="n">
        <f aca="false">IF($P120="","",MAX($P$2:$P120))</f>
        <v>10695</v>
      </c>
      <c r="R120" s="19" t="n">
        <f aca="false">IF($P120="","",$P120-$Q120)</f>
        <v>0</v>
      </c>
    </row>
    <row r="121" customFormat="false" ht="15" hidden="false" customHeight="false" outlineLevel="0" collapsed="false">
      <c r="A121" s="15"/>
      <c r="B121" s="17"/>
      <c r="C121" s="17"/>
      <c r="D121" s="17"/>
      <c r="E121" s="22"/>
      <c r="F121" s="22"/>
      <c r="G121" s="22"/>
      <c r="H121" s="17"/>
      <c r="I121" s="22"/>
      <c r="J121" s="19" t="str">
        <f aca="false">IF(OR($E121="",$G121="",$H121=""),"",(IF($D121="Short",($E121-$G121),($G121-$E121))*$H121)-N($I121))</f>
        <v/>
      </c>
      <c r="K121" s="20" t="str">
        <f aca="false">IFERROR(IF($J121="","",$J121/(ABS($E121-$F121)*$H121)),"")</f>
        <v/>
      </c>
      <c r="L121" s="17" t="str">
        <f aca="false">IF($J121="","",IF($J121&gt;0,"Win",IF($J121&lt;0,"Loss","BE")))</f>
        <v/>
      </c>
      <c r="M121" s="17"/>
      <c r="N121" s="21"/>
      <c r="O121" s="19" t="n">
        <f aca="false">IF(COUNT($J$2:$J121)=0,"",SUM($J$2:$J121))</f>
        <v>695.000000000002</v>
      </c>
      <c r="P121" s="19" t="n">
        <f aca="false">IF($O121="","",Dashboard!$B$3+$O121)</f>
        <v>10695</v>
      </c>
      <c r="Q121" s="19" t="n">
        <f aca="false">IF($P121="","",MAX($P$2:$P121))</f>
        <v>10695</v>
      </c>
      <c r="R121" s="19" t="n">
        <f aca="false">IF($P121="","",$P121-$Q121)</f>
        <v>0</v>
      </c>
    </row>
    <row r="122" customFormat="false" ht="15" hidden="false" customHeight="false" outlineLevel="0" collapsed="false">
      <c r="A122" s="15"/>
      <c r="B122" s="17"/>
      <c r="C122" s="17"/>
      <c r="D122" s="17"/>
      <c r="E122" s="22"/>
      <c r="F122" s="22"/>
      <c r="G122" s="22"/>
      <c r="H122" s="17"/>
      <c r="I122" s="22"/>
      <c r="J122" s="19" t="str">
        <f aca="false">IF(OR($E122="",$G122="",$H122=""),"",(IF($D122="Short",($E122-$G122),($G122-$E122))*$H122)-N($I122))</f>
        <v/>
      </c>
      <c r="K122" s="20" t="str">
        <f aca="false">IFERROR(IF($J122="","",$J122/(ABS($E122-$F122)*$H122)),"")</f>
        <v/>
      </c>
      <c r="L122" s="17" t="str">
        <f aca="false">IF($J122="","",IF($J122&gt;0,"Win",IF($J122&lt;0,"Loss","BE")))</f>
        <v/>
      </c>
      <c r="M122" s="17"/>
      <c r="N122" s="21"/>
      <c r="O122" s="19" t="n">
        <f aca="false">IF(COUNT($J$2:$J122)=0,"",SUM($J$2:$J122))</f>
        <v>695.000000000002</v>
      </c>
      <c r="P122" s="19" t="n">
        <f aca="false">IF($O122="","",Dashboard!$B$3+$O122)</f>
        <v>10695</v>
      </c>
      <c r="Q122" s="19" t="n">
        <f aca="false">IF($P122="","",MAX($P$2:$P122))</f>
        <v>10695</v>
      </c>
      <c r="R122" s="19" t="n">
        <f aca="false">IF($P122="","",$P122-$Q122)</f>
        <v>0</v>
      </c>
    </row>
    <row r="123" customFormat="false" ht="15" hidden="false" customHeight="false" outlineLevel="0" collapsed="false">
      <c r="A123" s="15"/>
      <c r="B123" s="17"/>
      <c r="C123" s="17"/>
      <c r="D123" s="17"/>
      <c r="E123" s="22"/>
      <c r="F123" s="22"/>
      <c r="G123" s="22"/>
      <c r="H123" s="17"/>
      <c r="I123" s="22"/>
      <c r="J123" s="19" t="str">
        <f aca="false">IF(OR($E123="",$G123="",$H123=""),"",(IF($D123="Short",($E123-$G123),($G123-$E123))*$H123)-N($I123))</f>
        <v/>
      </c>
      <c r="K123" s="20" t="str">
        <f aca="false">IFERROR(IF($J123="","",$J123/(ABS($E123-$F123)*$H123)),"")</f>
        <v/>
      </c>
      <c r="L123" s="17" t="str">
        <f aca="false">IF($J123="","",IF($J123&gt;0,"Win",IF($J123&lt;0,"Loss","BE")))</f>
        <v/>
      </c>
      <c r="M123" s="17"/>
      <c r="N123" s="21"/>
      <c r="O123" s="19" t="n">
        <f aca="false">IF(COUNT($J$2:$J123)=0,"",SUM($J$2:$J123))</f>
        <v>695.000000000002</v>
      </c>
      <c r="P123" s="19" t="n">
        <f aca="false">IF($O123="","",Dashboard!$B$3+$O123)</f>
        <v>10695</v>
      </c>
      <c r="Q123" s="19" t="n">
        <f aca="false">IF($P123="","",MAX($P$2:$P123))</f>
        <v>10695</v>
      </c>
      <c r="R123" s="19" t="n">
        <f aca="false">IF($P123="","",$P123-$Q123)</f>
        <v>0</v>
      </c>
    </row>
    <row r="124" customFormat="false" ht="15" hidden="false" customHeight="false" outlineLevel="0" collapsed="false">
      <c r="A124" s="15"/>
      <c r="B124" s="17"/>
      <c r="C124" s="17"/>
      <c r="D124" s="17"/>
      <c r="E124" s="22"/>
      <c r="F124" s="22"/>
      <c r="G124" s="22"/>
      <c r="H124" s="17"/>
      <c r="I124" s="22"/>
      <c r="J124" s="19" t="str">
        <f aca="false">IF(OR($E124="",$G124="",$H124=""),"",(IF($D124="Short",($E124-$G124),($G124-$E124))*$H124)-N($I124))</f>
        <v/>
      </c>
      <c r="K124" s="20" t="str">
        <f aca="false">IFERROR(IF($J124="","",$J124/(ABS($E124-$F124)*$H124)),"")</f>
        <v/>
      </c>
      <c r="L124" s="17" t="str">
        <f aca="false">IF($J124="","",IF($J124&gt;0,"Win",IF($J124&lt;0,"Loss","BE")))</f>
        <v/>
      </c>
      <c r="M124" s="17"/>
      <c r="N124" s="21"/>
      <c r="O124" s="19" t="n">
        <f aca="false">IF(COUNT($J$2:$J124)=0,"",SUM($J$2:$J124))</f>
        <v>695.000000000002</v>
      </c>
      <c r="P124" s="19" t="n">
        <f aca="false">IF($O124="","",Dashboard!$B$3+$O124)</f>
        <v>10695</v>
      </c>
      <c r="Q124" s="19" t="n">
        <f aca="false">IF($P124="","",MAX($P$2:$P124))</f>
        <v>10695</v>
      </c>
      <c r="R124" s="19" t="n">
        <f aca="false">IF($P124="","",$P124-$Q124)</f>
        <v>0</v>
      </c>
    </row>
    <row r="125" customFormat="false" ht="15" hidden="false" customHeight="false" outlineLevel="0" collapsed="false">
      <c r="A125" s="15"/>
      <c r="B125" s="17"/>
      <c r="C125" s="17"/>
      <c r="D125" s="17"/>
      <c r="E125" s="22"/>
      <c r="F125" s="22"/>
      <c r="G125" s="22"/>
      <c r="H125" s="17"/>
      <c r="I125" s="22"/>
      <c r="J125" s="19" t="str">
        <f aca="false">IF(OR($E125="",$G125="",$H125=""),"",(IF($D125="Short",($E125-$G125),($G125-$E125))*$H125)-N($I125))</f>
        <v/>
      </c>
      <c r="K125" s="20" t="str">
        <f aca="false">IFERROR(IF($J125="","",$J125/(ABS($E125-$F125)*$H125)),"")</f>
        <v/>
      </c>
      <c r="L125" s="17" t="str">
        <f aca="false">IF($J125="","",IF($J125&gt;0,"Win",IF($J125&lt;0,"Loss","BE")))</f>
        <v/>
      </c>
      <c r="M125" s="17"/>
      <c r="N125" s="21"/>
      <c r="O125" s="19" t="n">
        <f aca="false">IF(COUNT($J$2:$J125)=0,"",SUM($J$2:$J125))</f>
        <v>695.000000000002</v>
      </c>
      <c r="P125" s="19" t="n">
        <f aca="false">IF($O125="","",Dashboard!$B$3+$O125)</f>
        <v>10695</v>
      </c>
      <c r="Q125" s="19" t="n">
        <f aca="false">IF($P125="","",MAX($P$2:$P125))</f>
        <v>10695</v>
      </c>
      <c r="R125" s="19" t="n">
        <f aca="false">IF($P125="","",$P125-$Q125)</f>
        <v>0</v>
      </c>
    </row>
    <row r="126" customFormat="false" ht="15" hidden="false" customHeight="false" outlineLevel="0" collapsed="false">
      <c r="A126" s="15"/>
      <c r="B126" s="17"/>
      <c r="C126" s="17"/>
      <c r="D126" s="17"/>
      <c r="E126" s="22"/>
      <c r="F126" s="22"/>
      <c r="G126" s="22"/>
      <c r="H126" s="17"/>
      <c r="I126" s="22"/>
      <c r="J126" s="19" t="str">
        <f aca="false">IF(OR($E126="",$G126="",$H126=""),"",(IF($D126="Short",($E126-$G126),($G126-$E126))*$H126)-N($I126))</f>
        <v/>
      </c>
      <c r="K126" s="20" t="str">
        <f aca="false">IFERROR(IF($J126="","",$J126/(ABS($E126-$F126)*$H126)),"")</f>
        <v/>
      </c>
      <c r="L126" s="17" t="str">
        <f aca="false">IF($J126="","",IF($J126&gt;0,"Win",IF($J126&lt;0,"Loss","BE")))</f>
        <v/>
      </c>
      <c r="M126" s="17"/>
      <c r="N126" s="21"/>
      <c r="O126" s="19" t="n">
        <f aca="false">IF(COUNT($J$2:$J126)=0,"",SUM($J$2:$J126))</f>
        <v>695.000000000002</v>
      </c>
      <c r="P126" s="19" t="n">
        <f aca="false">IF($O126="","",Dashboard!$B$3+$O126)</f>
        <v>10695</v>
      </c>
      <c r="Q126" s="19" t="n">
        <f aca="false">IF($P126="","",MAX($P$2:$P126))</f>
        <v>10695</v>
      </c>
      <c r="R126" s="19" t="n">
        <f aca="false">IF($P126="","",$P126-$Q126)</f>
        <v>0</v>
      </c>
    </row>
    <row r="127" customFormat="false" ht="15" hidden="false" customHeight="false" outlineLevel="0" collapsed="false">
      <c r="A127" s="15"/>
      <c r="B127" s="17"/>
      <c r="C127" s="17"/>
      <c r="D127" s="17"/>
      <c r="E127" s="22"/>
      <c r="F127" s="22"/>
      <c r="G127" s="22"/>
      <c r="H127" s="17"/>
      <c r="I127" s="22"/>
      <c r="J127" s="19" t="str">
        <f aca="false">IF(OR($E127="",$G127="",$H127=""),"",(IF($D127="Short",($E127-$G127),($G127-$E127))*$H127)-N($I127))</f>
        <v/>
      </c>
      <c r="K127" s="20" t="str">
        <f aca="false">IFERROR(IF($J127="","",$J127/(ABS($E127-$F127)*$H127)),"")</f>
        <v/>
      </c>
      <c r="L127" s="17" t="str">
        <f aca="false">IF($J127="","",IF($J127&gt;0,"Win",IF($J127&lt;0,"Loss","BE")))</f>
        <v/>
      </c>
      <c r="M127" s="17"/>
      <c r="N127" s="21"/>
      <c r="O127" s="19" t="n">
        <f aca="false">IF(COUNT($J$2:$J127)=0,"",SUM($J$2:$J127))</f>
        <v>695.000000000002</v>
      </c>
      <c r="P127" s="19" t="n">
        <f aca="false">IF($O127="","",Dashboard!$B$3+$O127)</f>
        <v>10695</v>
      </c>
      <c r="Q127" s="19" t="n">
        <f aca="false">IF($P127="","",MAX($P$2:$P127))</f>
        <v>10695</v>
      </c>
      <c r="R127" s="19" t="n">
        <f aca="false">IF($P127="","",$P127-$Q127)</f>
        <v>0</v>
      </c>
    </row>
    <row r="128" customFormat="false" ht="15" hidden="false" customHeight="false" outlineLevel="0" collapsed="false">
      <c r="A128" s="15"/>
      <c r="B128" s="17"/>
      <c r="C128" s="17"/>
      <c r="D128" s="17"/>
      <c r="E128" s="22"/>
      <c r="F128" s="22"/>
      <c r="G128" s="22"/>
      <c r="H128" s="17"/>
      <c r="I128" s="22"/>
      <c r="J128" s="19" t="str">
        <f aca="false">IF(OR($E128="",$G128="",$H128=""),"",(IF($D128="Short",($E128-$G128),($G128-$E128))*$H128)-N($I128))</f>
        <v/>
      </c>
      <c r="K128" s="20" t="str">
        <f aca="false">IFERROR(IF($J128="","",$J128/(ABS($E128-$F128)*$H128)),"")</f>
        <v/>
      </c>
      <c r="L128" s="17" t="str">
        <f aca="false">IF($J128="","",IF($J128&gt;0,"Win",IF($J128&lt;0,"Loss","BE")))</f>
        <v/>
      </c>
      <c r="M128" s="17"/>
      <c r="N128" s="21"/>
      <c r="O128" s="19" t="n">
        <f aca="false">IF(COUNT($J$2:$J128)=0,"",SUM($J$2:$J128))</f>
        <v>695.000000000002</v>
      </c>
      <c r="P128" s="19" t="n">
        <f aca="false">IF($O128="","",Dashboard!$B$3+$O128)</f>
        <v>10695</v>
      </c>
      <c r="Q128" s="19" t="n">
        <f aca="false">IF($P128="","",MAX($P$2:$P128))</f>
        <v>10695</v>
      </c>
      <c r="R128" s="19" t="n">
        <f aca="false">IF($P128="","",$P128-$Q128)</f>
        <v>0</v>
      </c>
    </row>
    <row r="129" customFormat="false" ht="15" hidden="false" customHeight="false" outlineLevel="0" collapsed="false">
      <c r="A129" s="15"/>
      <c r="B129" s="17"/>
      <c r="C129" s="17"/>
      <c r="D129" s="17"/>
      <c r="E129" s="22"/>
      <c r="F129" s="22"/>
      <c r="G129" s="22"/>
      <c r="H129" s="17"/>
      <c r="I129" s="22"/>
      <c r="J129" s="19" t="str">
        <f aca="false">IF(OR($E129="",$G129="",$H129=""),"",(IF($D129="Short",($E129-$G129),($G129-$E129))*$H129)-N($I129))</f>
        <v/>
      </c>
      <c r="K129" s="20" t="str">
        <f aca="false">IFERROR(IF($J129="","",$J129/(ABS($E129-$F129)*$H129)),"")</f>
        <v/>
      </c>
      <c r="L129" s="17" t="str">
        <f aca="false">IF($J129="","",IF($J129&gt;0,"Win",IF($J129&lt;0,"Loss","BE")))</f>
        <v/>
      </c>
      <c r="M129" s="17"/>
      <c r="N129" s="21"/>
      <c r="O129" s="19" t="n">
        <f aca="false">IF(COUNT($J$2:$J129)=0,"",SUM($J$2:$J129))</f>
        <v>695.000000000002</v>
      </c>
      <c r="P129" s="19" t="n">
        <f aca="false">IF($O129="","",Dashboard!$B$3+$O129)</f>
        <v>10695</v>
      </c>
      <c r="Q129" s="19" t="n">
        <f aca="false">IF($P129="","",MAX($P$2:$P129))</f>
        <v>10695</v>
      </c>
      <c r="R129" s="19" t="n">
        <f aca="false">IF($P129="","",$P129-$Q129)</f>
        <v>0</v>
      </c>
    </row>
    <row r="130" customFormat="false" ht="15" hidden="false" customHeight="false" outlineLevel="0" collapsed="false">
      <c r="A130" s="15"/>
      <c r="B130" s="17"/>
      <c r="C130" s="17"/>
      <c r="D130" s="17"/>
      <c r="E130" s="22"/>
      <c r="F130" s="22"/>
      <c r="G130" s="22"/>
      <c r="H130" s="17"/>
      <c r="I130" s="22"/>
      <c r="J130" s="19" t="str">
        <f aca="false">IF(OR($E130="",$G130="",$H130=""),"",(IF($D130="Short",($E130-$G130),($G130-$E130))*$H130)-N($I130))</f>
        <v/>
      </c>
      <c r="K130" s="20" t="str">
        <f aca="false">IFERROR(IF($J130="","",$J130/(ABS($E130-$F130)*$H130)),"")</f>
        <v/>
      </c>
      <c r="L130" s="17" t="str">
        <f aca="false">IF($J130="","",IF($J130&gt;0,"Win",IF($J130&lt;0,"Loss","BE")))</f>
        <v/>
      </c>
      <c r="M130" s="17"/>
      <c r="N130" s="21"/>
      <c r="O130" s="19" t="n">
        <f aca="false">IF(COUNT($J$2:$J130)=0,"",SUM($J$2:$J130))</f>
        <v>695.000000000002</v>
      </c>
      <c r="P130" s="19" t="n">
        <f aca="false">IF($O130="","",Dashboard!$B$3+$O130)</f>
        <v>10695</v>
      </c>
      <c r="Q130" s="19" t="n">
        <f aca="false">IF($P130="","",MAX($P$2:$P130))</f>
        <v>10695</v>
      </c>
      <c r="R130" s="19" t="n">
        <f aca="false">IF($P130="","",$P130-$Q130)</f>
        <v>0</v>
      </c>
    </row>
    <row r="131" customFormat="false" ht="15" hidden="false" customHeight="false" outlineLevel="0" collapsed="false">
      <c r="A131" s="15"/>
      <c r="B131" s="17"/>
      <c r="C131" s="17"/>
      <c r="D131" s="17"/>
      <c r="E131" s="22"/>
      <c r="F131" s="22"/>
      <c r="G131" s="22"/>
      <c r="H131" s="17"/>
      <c r="I131" s="22"/>
      <c r="J131" s="19" t="str">
        <f aca="false">IF(OR($E131="",$G131="",$H131=""),"",(IF($D131="Short",($E131-$G131),($G131-$E131))*$H131)-N($I131))</f>
        <v/>
      </c>
      <c r="K131" s="20" t="str">
        <f aca="false">IFERROR(IF($J131="","",$J131/(ABS($E131-$F131)*$H131)),"")</f>
        <v/>
      </c>
      <c r="L131" s="17" t="str">
        <f aca="false">IF($J131="","",IF($J131&gt;0,"Win",IF($J131&lt;0,"Loss","BE")))</f>
        <v/>
      </c>
      <c r="M131" s="17"/>
      <c r="N131" s="21"/>
      <c r="O131" s="19" t="n">
        <f aca="false">IF(COUNT($J$2:$J131)=0,"",SUM($J$2:$J131))</f>
        <v>695.000000000002</v>
      </c>
      <c r="P131" s="19" t="n">
        <f aca="false">IF($O131="","",Dashboard!$B$3+$O131)</f>
        <v>10695</v>
      </c>
      <c r="Q131" s="19" t="n">
        <f aca="false">IF($P131="","",MAX($P$2:$P131))</f>
        <v>10695</v>
      </c>
      <c r="R131" s="19" t="n">
        <f aca="false">IF($P131="","",$P131-$Q131)</f>
        <v>0</v>
      </c>
    </row>
    <row r="132" customFormat="false" ht="15" hidden="false" customHeight="false" outlineLevel="0" collapsed="false">
      <c r="A132" s="15"/>
      <c r="B132" s="17"/>
      <c r="C132" s="17"/>
      <c r="D132" s="17"/>
      <c r="E132" s="22"/>
      <c r="F132" s="22"/>
      <c r="G132" s="22"/>
      <c r="H132" s="17"/>
      <c r="I132" s="22"/>
      <c r="J132" s="19" t="str">
        <f aca="false">IF(OR($E132="",$G132="",$H132=""),"",(IF($D132="Short",($E132-$G132),($G132-$E132))*$H132)-N($I132))</f>
        <v/>
      </c>
      <c r="K132" s="20" t="str">
        <f aca="false">IFERROR(IF($J132="","",$J132/(ABS($E132-$F132)*$H132)),"")</f>
        <v/>
      </c>
      <c r="L132" s="17" t="str">
        <f aca="false">IF($J132="","",IF($J132&gt;0,"Win",IF($J132&lt;0,"Loss","BE")))</f>
        <v/>
      </c>
      <c r="M132" s="17"/>
      <c r="N132" s="21"/>
      <c r="O132" s="19" t="n">
        <f aca="false">IF(COUNT($J$2:$J132)=0,"",SUM($J$2:$J132))</f>
        <v>695.000000000002</v>
      </c>
      <c r="P132" s="19" t="n">
        <f aca="false">IF($O132="","",Dashboard!$B$3+$O132)</f>
        <v>10695</v>
      </c>
      <c r="Q132" s="19" t="n">
        <f aca="false">IF($P132="","",MAX($P$2:$P132))</f>
        <v>10695</v>
      </c>
      <c r="R132" s="19" t="n">
        <f aca="false">IF($P132="","",$P132-$Q132)</f>
        <v>0</v>
      </c>
    </row>
    <row r="133" customFormat="false" ht="15" hidden="false" customHeight="false" outlineLevel="0" collapsed="false">
      <c r="A133" s="15"/>
      <c r="B133" s="17"/>
      <c r="C133" s="17"/>
      <c r="D133" s="17"/>
      <c r="E133" s="22"/>
      <c r="F133" s="22"/>
      <c r="G133" s="22"/>
      <c r="H133" s="17"/>
      <c r="I133" s="22"/>
      <c r="J133" s="19" t="str">
        <f aca="false">IF(OR($E133="",$G133="",$H133=""),"",(IF($D133="Short",($E133-$G133),($G133-$E133))*$H133)-N($I133))</f>
        <v/>
      </c>
      <c r="K133" s="20" t="str">
        <f aca="false">IFERROR(IF($J133="","",$J133/(ABS($E133-$F133)*$H133)),"")</f>
        <v/>
      </c>
      <c r="L133" s="17" t="str">
        <f aca="false">IF($J133="","",IF($J133&gt;0,"Win",IF($J133&lt;0,"Loss","BE")))</f>
        <v/>
      </c>
      <c r="M133" s="17"/>
      <c r="N133" s="21"/>
      <c r="O133" s="19" t="n">
        <f aca="false">IF(COUNT($J$2:$J133)=0,"",SUM($J$2:$J133))</f>
        <v>695.000000000002</v>
      </c>
      <c r="P133" s="19" t="n">
        <f aca="false">IF($O133="","",Dashboard!$B$3+$O133)</f>
        <v>10695</v>
      </c>
      <c r="Q133" s="19" t="n">
        <f aca="false">IF($P133="","",MAX($P$2:$P133))</f>
        <v>10695</v>
      </c>
      <c r="R133" s="19" t="n">
        <f aca="false">IF($P133="","",$P133-$Q133)</f>
        <v>0</v>
      </c>
    </row>
    <row r="134" customFormat="false" ht="15" hidden="false" customHeight="false" outlineLevel="0" collapsed="false">
      <c r="A134" s="15"/>
      <c r="B134" s="17"/>
      <c r="C134" s="17"/>
      <c r="D134" s="17"/>
      <c r="E134" s="22"/>
      <c r="F134" s="22"/>
      <c r="G134" s="22"/>
      <c r="H134" s="17"/>
      <c r="I134" s="22"/>
      <c r="J134" s="19" t="str">
        <f aca="false">IF(OR($E134="",$G134="",$H134=""),"",(IF($D134="Short",($E134-$G134),($G134-$E134))*$H134)-N($I134))</f>
        <v/>
      </c>
      <c r="K134" s="20" t="str">
        <f aca="false">IFERROR(IF($J134="","",$J134/(ABS($E134-$F134)*$H134)),"")</f>
        <v/>
      </c>
      <c r="L134" s="17" t="str">
        <f aca="false">IF($J134="","",IF($J134&gt;0,"Win",IF($J134&lt;0,"Loss","BE")))</f>
        <v/>
      </c>
      <c r="M134" s="17"/>
      <c r="N134" s="21"/>
      <c r="O134" s="19" t="n">
        <f aca="false">IF(COUNT($J$2:$J134)=0,"",SUM($J$2:$J134))</f>
        <v>695.000000000002</v>
      </c>
      <c r="P134" s="19" t="n">
        <f aca="false">IF($O134="","",Dashboard!$B$3+$O134)</f>
        <v>10695</v>
      </c>
      <c r="Q134" s="19" t="n">
        <f aca="false">IF($P134="","",MAX($P$2:$P134))</f>
        <v>10695</v>
      </c>
      <c r="R134" s="19" t="n">
        <f aca="false">IF($P134="","",$P134-$Q134)</f>
        <v>0</v>
      </c>
    </row>
    <row r="135" customFormat="false" ht="15" hidden="false" customHeight="false" outlineLevel="0" collapsed="false">
      <c r="A135" s="15"/>
      <c r="B135" s="17"/>
      <c r="C135" s="17"/>
      <c r="D135" s="17"/>
      <c r="E135" s="22"/>
      <c r="F135" s="22"/>
      <c r="G135" s="22"/>
      <c r="H135" s="17"/>
      <c r="I135" s="22"/>
      <c r="J135" s="19" t="str">
        <f aca="false">IF(OR($E135="",$G135="",$H135=""),"",(IF($D135="Short",($E135-$G135),($G135-$E135))*$H135)-N($I135))</f>
        <v/>
      </c>
      <c r="K135" s="20" t="str">
        <f aca="false">IFERROR(IF($J135="","",$J135/(ABS($E135-$F135)*$H135)),"")</f>
        <v/>
      </c>
      <c r="L135" s="17" t="str">
        <f aca="false">IF($J135="","",IF($J135&gt;0,"Win",IF($J135&lt;0,"Loss","BE")))</f>
        <v/>
      </c>
      <c r="M135" s="17"/>
      <c r="N135" s="21"/>
      <c r="O135" s="19" t="n">
        <f aca="false">IF(COUNT($J$2:$J135)=0,"",SUM($J$2:$J135))</f>
        <v>695.000000000002</v>
      </c>
      <c r="P135" s="19" t="n">
        <f aca="false">IF($O135="","",Dashboard!$B$3+$O135)</f>
        <v>10695</v>
      </c>
      <c r="Q135" s="19" t="n">
        <f aca="false">IF($P135="","",MAX($P$2:$P135))</f>
        <v>10695</v>
      </c>
      <c r="R135" s="19" t="n">
        <f aca="false">IF($P135="","",$P135-$Q135)</f>
        <v>0</v>
      </c>
    </row>
    <row r="136" customFormat="false" ht="15" hidden="false" customHeight="false" outlineLevel="0" collapsed="false">
      <c r="A136" s="15"/>
      <c r="B136" s="17"/>
      <c r="C136" s="17"/>
      <c r="D136" s="17"/>
      <c r="E136" s="22"/>
      <c r="F136" s="22"/>
      <c r="G136" s="22"/>
      <c r="H136" s="17"/>
      <c r="I136" s="22"/>
      <c r="J136" s="19" t="str">
        <f aca="false">IF(OR($E136="",$G136="",$H136=""),"",(IF($D136="Short",($E136-$G136),($G136-$E136))*$H136)-N($I136))</f>
        <v/>
      </c>
      <c r="K136" s="20" t="str">
        <f aca="false">IFERROR(IF($J136="","",$J136/(ABS($E136-$F136)*$H136)),"")</f>
        <v/>
      </c>
      <c r="L136" s="17" t="str">
        <f aca="false">IF($J136="","",IF($J136&gt;0,"Win",IF($J136&lt;0,"Loss","BE")))</f>
        <v/>
      </c>
      <c r="M136" s="17"/>
      <c r="N136" s="21"/>
      <c r="O136" s="19" t="n">
        <f aca="false">IF(COUNT($J$2:$J136)=0,"",SUM($J$2:$J136))</f>
        <v>695.000000000002</v>
      </c>
      <c r="P136" s="19" t="n">
        <f aca="false">IF($O136="","",Dashboard!$B$3+$O136)</f>
        <v>10695</v>
      </c>
      <c r="Q136" s="19" t="n">
        <f aca="false">IF($P136="","",MAX($P$2:$P136))</f>
        <v>10695</v>
      </c>
      <c r="R136" s="19" t="n">
        <f aca="false">IF($P136="","",$P136-$Q136)</f>
        <v>0</v>
      </c>
    </row>
    <row r="137" customFormat="false" ht="15" hidden="false" customHeight="false" outlineLevel="0" collapsed="false">
      <c r="A137" s="15"/>
      <c r="B137" s="17"/>
      <c r="C137" s="17"/>
      <c r="D137" s="17"/>
      <c r="E137" s="22"/>
      <c r="F137" s="22"/>
      <c r="G137" s="22"/>
      <c r="H137" s="17"/>
      <c r="I137" s="22"/>
      <c r="J137" s="19" t="str">
        <f aca="false">IF(OR($E137="",$G137="",$H137=""),"",(IF($D137="Short",($E137-$G137),($G137-$E137))*$H137)-N($I137))</f>
        <v/>
      </c>
      <c r="K137" s="20" t="str">
        <f aca="false">IFERROR(IF($J137="","",$J137/(ABS($E137-$F137)*$H137)),"")</f>
        <v/>
      </c>
      <c r="L137" s="17" t="str">
        <f aca="false">IF($J137="","",IF($J137&gt;0,"Win",IF($J137&lt;0,"Loss","BE")))</f>
        <v/>
      </c>
      <c r="M137" s="17"/>
      <c r="N137" s="21"/>
      <c r="O137" s="19" t="n">
        <f aca="false">IF(COUNT($J$2:$J137)=0,"",SUM($J$2:$J137))</f>
        <v>695.000000000002</v>
      </c>
      <c r="P137" s="19" t="n">
        <f aca="false">IF($O137="","",Dashboard!$B$3+$O137)</f>
        <v>10695</v>
      </c>
      <c r="Q137" s="19" t="n">
        <f aca="false">IF($P137="","",MAX($P$2:$P137))</f>
        <v>10695</v>
      </c>
      <c r="R137" s="19" t="n">
        <f aca="false">IF($P137="","",$P137-$Q137)</f>
        <v>0</v>
      </c>
    </row>
    <row r="138" customFormat="false" ht="15" hidden="false" customHeight="false" outlineLevel="0" collapsed="false">
      <c r="A138" s="15"/>
      <c r="B138" s="17"/>
      <c r="C138" s="17"/>
      <c r="D138" s="17"/>
      <c r="E138" s="22"/>
      <c r="F138" s="22"/>
      <c r="G138" s="22"/>
      <c r="H138" s="17"/>
      <c r="I138" s="22"/>
      <c r="J138" s="19" t="str">
        <f aca="false">IF(OR($E138="",$G138="",$H138=""),"",(IF($D138="Short",($E138-$G138),($G138-$E138))*$H138)-N($I138))</f>
        <v/>
      </c>
      <c r="K138" s="20" t="str">
        <f aca="false">IFERROR(IF($J138="","",$J138/(ABS($E138-$F138)*$H138)),"")</f>
        <v/>
      </c>
      <c r="L138" s="17" t="str">
        <f aca="false">IF($J138="","",IF($J138&gt;0,"Win",IF($J138&lt;0,"Loss","BE")))</f>
        <v/>
      </c>
      <c r="M138" s="17"/>
      <c r="N138" s="21"/>
      <c r="O138" s="19" t="n">
        <f aca="false">IF(COUNT($J$2:$J138)=0,"",SUM($J$2:$J138))</f>
        <v>695.000000000002</v>
      </c>
      <c r="P138" s="19" t="n">
        <f aca="false">IF($O138="","",Dashboard!$B$3+$O138)</f>
        <v>10695</v>
      </c>
      <c r="Q138" s="19" t="n">
        <f aca="false">IF($P138="","",MAX($P$2:$P138))</f>
        <v>10695</v>
      </c>
      <c r="R138" s="19" t="n">
        <f aca="false">IF($P138="","",$P138-$Q138)</f>
        <v>0</v>
      </c>
    </row>
    <row r="139" customFormat="false" ht="15" hidden="false" customHeight="false" outlineLevel="0" collapsed="false">
      <c r="A139" s="15"/>
      <c r="B139" s="17"/>
      <c r="C139" s="17"/>
      <c r="D139" s="17"/>
      <c r="E139" s="22"/>
      <c r="F139" s="22"/>
      <c r="G139" s="22"/>
      <c r="H139" s="17"/>
      <c r="I139" s="22"/>
      <c r="J139" s="19" t="str">
        <f aca="false">IF(OR($E139="",$G139="",$H139=""),"",(IF($D139="Short",($E139-$G139),($G139-$E139))*$H139)-N($I139))</f>
        <v/>
      </c>
      <c r="K139" s="20" t="str">
        <f aca="false">IFERROR(IF($J139="","",$J139/(ABS($E139-$F139)*$H139)),"")</f>
        <v/>
      </c>
      <c r="L139" s="17" t="str">
        <f aca="false">IF($J139="","",IF($J139&gt;0,"Win",IF($J139&lt;0,"Loss","BE")))</f>
        <v/>
      </c>
      <c r="M139" s="17"/>
      <c r="N139" s="21"/>
      <c r="O139" s="19" t="n">
        <f aca="false">IF(COUNT($J$2:$J139)=0,"",SUM($J$2:$J139))</f>
        <v>695.000000000002</v>
      </c>
      <c r="P139" s="19" t="n">
        <f aca="false">IF($O139="","",Dashboard!$B$3+$O139)</f>
        <v>10695</v>
      </c>
      <c r="Q139" s="19" t="n">
        <f aca="false">IF($P139="","",MAX($P$2:$P139))</f>
        <v>10695</v>
      </c>
      <c r="R139" s="19" t="n">
        <f aca="false">IF($P139="","",$P139-$Q139)</f>
        <v>0</v>
      </c>
    </row>
    <row r="140" customFormat="false" ht="15" hidden="false" customHeight="false" outlineLevel="0" collapsed="false">
      <c r="A140" s="15"/>
      <c r="B140" s="17"/>
      <c r="C140" s="17"/>
      <c r="D140" s="17"/>
      <c r="E140" s="22"/>
      <c r="F140" s="22"/>
      <c r="G140" s="22"/>
      <c r="H140" s="17"/>
      <c r="I140" s="22"/>
      <c r="J140" s="19" t="str">
        <f aca="false">IF(OR($E140="",$G140="",$H140=""),"",(IF($D140="Short",($E140-$G140),($G140-$E140))*$H140)-N($I140))</f>
        <v/>
      </c>
      <c r="K140" s="20" t="str">
        <f aca="false">IFERROR(IF($J140="","",$J140/(ABS($E140-$F140)*$H140)),"")</f>
        <v/>
      </c>
      <c r="L140" s="17" t="str">
        <f aca="false">IF($J140="","",IF($J140&gt;0,"Win",IF($J140&lt;0,"Loss","BE")))</f>
        <v/>
      </c>
      <c r="M140" s="17"/>
      <c r="N140" s="21"/>
      <c r="O140" s="19" t="n">
        <f aca="false">IF(COUNT($J$2:$J140)=0,"",SUM($J$2:$J140))</f>
        <v>695.000000000002</v>
      </c>
      <c r="P140" s="19" t="n">
        <f aca="false">IF($O140="","",Dashboard!$B$3+$O140)</f>
        <v>10695</v>
      </c>
      <c r="Q140" s="19" t="n">
        <f aca="false">IF($P140="","",MAX($P$2:$P140))</f>
        <v>10695</v>
      </c>
      <c r="R140" s="19" t="n">
        <f aca="false">IF($P140="","",$P140-$Q140)</f>
        <v>0</v>
      </c>
    </row>
    <row r="141" customFormat="false" ht="15" hidden="false" customHeight="false" outlineLevel="0" collapsed="false">
      <c r="A141" s="15"/>
      <c r="B141" s="17"/>
      <c r="C141" s="17"/>
      <c r="D141" s="17"/>
      <c r="E141" s="22"/>
      <c r="F141" s="22"/>
      <c r="G141" s="22"/>
      <c r="H141" s="17"/>
      <c r="I141" s="22"/>
      <c r="J141" s="19" t="str">
        <f aca="false">IF(OR($E141="",$G141="",$H141=""),"",(IF($D141="Short",($E141-$G141),($G141-$E141))*$H141)-N($I141))</f>
        <v/>
      </c>
      <c r="K141" s="20" t="str">
        <f aca="false">IFERROR(IF($J141="","",$J141/(ABS($E141-$F141)*$H141)),"")</f>
        <v/>
      </c>
      <c r="L141" s="17" t="str">
        <f aca="false">IF($J141="","",IF($J141&gt;0,"Win",IF($J141&lt;0,"Loss","BE")))</f>
        <v/>
      </c>
      <c r="M141" s="17"/>
      <c r="N141" s="21"/>
      <c r="O141" s="19" t="n">
        <f aca="false">IF(COUNT($J$2:$J141)=0,"",SUM($J$2:$J141))</f>
        <v>695.000000000002</v>
      </c>
      <c r="P141" s="19" t="n">
        <f aca="false">IF($O141="","",Dashboard!$B$3+$O141)</f>
        <v>10695</v>
      </c>
      <c r="Q141" s="19" t="n">
        <f aca="false">IF($P141="","",MAX($P$2:$P141))</f>
        <v>10695</v>
      </c>
      <c r="R141" s="19" t="n">
        <f aca="false">IF($P141="","",$P141-$Q141)</f>
        <v>0</v>
      </c>
    </row>
    <row r="142" customFormat="false" ht="15" hidden="false" customHeight="false" outlineLevel="0" collapsed="false">
      <c r="A142" s="15"/>
      <c r="B142" s="17"/>
      <c r="C142" s="17"/>
      <c r="D142" s="17"/>
      <c r="E142" s="22"/>
      <c r="F142" s="22"/>
      <c r="G142" s="22"/>
      <c r="H142" s="17"/>
      <c r="I142" s="22"/>
      <c r="J142" s="19" t="str">
        <f aca="false">IF(OR($E142="",$G142="",$H142=""),"",(IF($D142="Short",($E142-$G142),($G142-$E142))*$H142)-N($I142))</f>
        <v/>
      </c>
      <c r="K142" s="20" t="str">
        <f aca="false">IFERROR(IF($J142="","",$J142/(ABS($E142-$F142)*$H142)),"")</f>
        <v/>
      </c>
      <c r="L142" s="17" t="str">
        <f aca="false">IF($J142="","",IF($J142&gt;0,"Win",IF($J142&lt;0,"Loss","BE")))</f>
        <v/>
      </c>
      <c r="M142" s="17"/>
      <c r="N142" s="21"/>
      <c r="O142" s="19" t="n">
        <f aca="false">IF(COUNT($J$2:$J142)=0,"",SUM($J$2:$J142))</f>
        <v>695.000000000002</v>
      </c>
      <c r="P142" s="19" t="n">
        <f aca="false">IF($O142="","",Dashboard!$B$3+$O142)</f>
        <v>10695</v>
      </c>
      <c r="Q142" s="19" t="n">
        <f aca="false">IF($P142="","",MAX($P$2:$P142))</f>
        <v>10695</v>
      </c>
      <c r="R142" s="19" t="n">
        <f aca="false">IF($P142="","",$P142-$Q142)</f>
        <v>0</v>
      </c>
    </row>
    <row r="143" customFormat="false" ht="15" hidden="false" customHeight="false" outlineLevel="0" collapsed="false">
      <c r="A143" s="15"/>
      <c r="B143" s="17"/>
      <c r="C143" s="17"/>
      <c r="D143" s="17"/>
      <c r="E143" s="22"/>
      <c r="F143" s="22"/>
      <c r="G143" s="22"/>
      <c r="H143" s="17"/>
      <c r="I143" s="22"/>
      <c r="J143" s="19" t="str">
        <f aca="false">IF(OR($E143="",$G143="",$H143=""),"",(IF($D143="Short",($E143-$G143),($G143-$E143))*$H143)-N($I143))</f>
        <v/>
      </c>
      <c r="K143" s="20" t="str">
        <f aca="false">IFERROR(IF($J143="","",$J143/(ABS($E143-$F143)*$H143)),"")</f>
        <v/>
      </c>
      <c r="L143" s="17" t="str">
        <f aca="false">IF($J143="","",IF($J143&gt;0,"Win",IF($J143&lt;0,"Loss","BE")))</f>
        <v/>
      </c>
      <c r="M143" s="17"/>
      <c r="N143" s="21"/>
      <c r="O143" s="19" t="n">
        <f aca="false">IF(COUNT($J$2:$J143)=0,"",SUM($J$2:$J143))</f>
        <v>695.000000000002</v>
      </c>
      <c r="P143" s="19" t="n">
        <f aca="false">IF($O143="","",Dashboard!$B$3+$O143)</f>
        <v>10695</v>
      </c>
      <c r="Q143" s="19" t="n">
        <f aca="false">IF($P143="","",MAX($P$2:$P143))</f>
        <v>10695</v>
      </c>
      <c r="R143" s="19" t="n">
        <f aca="false">IF($P143="","",$P143-$Q143)</f>
        <v>0</v>
      </c>
    </row>
    <row r="144" customFormat="false" ht="15" hidden="false" customHeight="false" outlineLevel="0" collapsed="false">
      <c r="A144" s="15"/>
      <c r="B144" s="17"/>
      <c r="C144" s="17"/>
      <c r="D144" s="17"/>
      <c r="E144" s="22"/>
      <c r="F144" s="22"/>
      <c r="G144" s="22"/>
      <c r="H144" s="17"/>
      <c r="I144" s="22"/>
      <c r="J144" s="19" t="str">
        <f aca="false">IF(OR($E144="",$G144="",$H144=""),"",(IF($D144="Short",($E144-$G144),($G144-$E144))*$H144)-N($I144))</f>
        <v/>
      </c>
      <c r="K144" s="20" t="str">
        <f aca="false">IFERROR(IF($J144="","",$J144/(ABS($E144-$F144)*$H144)),"")</f>
        <v/>
      </c>
      <c r="L144" s="17" t="str">
        <f aca="false">IF($J144="","",IF($J144&gt;0,"Win",IF($J144&lt;0,"Loss","BE")))</f>
        <v/>
      </c>
      <c r="M144" s="17"/>
      <c r="N144" s="21"/>
      <c r="O144" s="19" t="n">
        <f aca="false">IF(COUNT($J$2:$J144)=0,"",SUM($J$2:$J144))</f>
        <v>695.000000000002</v>
      </c>
      <c r="P144" s="19" t="n">
        <f aca="false">IF($O144="","",Dashboard!$B$3+$O144)</f>
        <v>10695</v>
      </c>
      <c r="Q144" s="19" t="n">
        <f aca="false">IF($P144="","",MAX($P$2:$P144))</f>
        <v>10695</v>
      </c>
      <c r="R144" s="19" t="n">
        <f aca="false">IF($P144="","",$P144-$Q144)</f>
        <v>0</v>
      </c>
    </row>
    <row r="145" customFormat="false" ht="15" hidden="false" customHeight="false" outlineLevel="0" collapsed="false">
      <c r="A145" s="15"/>
      <c r="B145" s="17"/>
      <c r="C145" s="17"/>
      <c r="D145" s="17"/>
      <c r="E145" s="22"/>
      <c r="F145" s="22"/>
      <c r="G145" s="22"/>
      <c r="H145" s="17"/>
      <c r="I145" s="22"/>
      <c r="J145" s="19" t="str">
        <f aca="false">IF(OR($E145="",$G145="",$H145=""),"",(IF($D145="Short",($E145-$G145),($G145-$E145))*$H145)-N($I145))</f>
        <v/>
      </c>
      <c r="K145" s="20" t="str">
        <f aca="false">IFERROR(IF($J145="","",$J145/(ABS($E145-$F145)*$H145)),"")</f>
        <v/>
      </c>
      <c r="L145" s="17" t="str">
        <f aca="false">IF($J145="","",IF($J145&gt;0,"Win",IF($J145&lt;0,"Loss","BE")))</f>
        <v/>
      </c>
      <c r="M145" s="17"/>
      <c r="N145" s="21"/>
      <c r="O145" s="19" t="n">
        <f aca="false">IF(COUNT($J$2:$J145)=0,"",SUM($J$2:$J145))</f>
        <v>695.000000000002</v>
      </c>
      <c r="P145" s="19" t="n">
        <f aca="false">IF($O145="","",Dashboard!$B$3+$O145)</f>
        <v>10695</v>
      </c>
      <c r="Q145" s="19" t="n">
        <f aca="false">IF($P145="","",MAX($P$2:$P145))</f>
        <v>10695</v>
      </c>
      <c r="R145" s="19" t="n">
        <f aca="false">IF($P145="","",$P145-$Q145)</f>
        <v>0</v>
      </c>
    </row>
    <row r="146" customFormat="false" ht="15" hidden="false" customHeight="false" outlineLevel="0" collapsed="false">
      <c r="A146" s="15"/>
      <c r="B146" s="17"/>
      <c r="C146" s="17"/>
      <c r="D146" s="17"/>
      <c r="E146" s="22"/>
      <c r="F146" s="22"/>
      <c r="G146" s="22"/>
      <c r="H146" s="17"/>
      <c r="I146" s="22"/>
      <c r="J146" s="19" t="str">
        <f aca="false">IF(OR($E146="",$G146="",$H146=""),"",(IF($D146="Short",($E146-$G146),($G146-$E146))*$H146)-N($I146))</f>
        <v/>
      </c>
      <c r="K146" s="20" t="str">
        <f aca="false">IFERROR(IF($J146="","",$J146/(ABS($E146-$F146)*$H146)),"")</f>
        <v/>
      </c>
      <c r="L146" s="17" t="str">
        <f aca="false">IF($J146="","",IF($J146&gt;0,"Win",IF($J146&lt;0,"Loss","BE")))</f>
        <v/>
      </c>
      <c r="M146" s="17"/>
      <c r="N146" s="21"/>
      <c r="O146" s="19" t="n">
        <f aca="false">IF(COUNT($J$2:$J146)=0,"",SUM($J$2:$J146))</f>
        <v>695.000000000002</v>
      </c>
      <c r="P146" s="19" t="n">
        <f aca="false">IF($O146="","",Dashboard!$B$3+$O146)</f>
        <v>10695</v>
      </c>
      <c r="Q146" s="19" t="n">
        <f aca="false">IF($P146="","",MAX($P$2:$P146))</f>
        <v>10695</v>
      </c>
      <c r="R146" s="19" t="n">
        <f aca="false">IF($P146="","",$P146-$Q146)</f>
        <v>0</v>
      </c>
    </row>
    <row r="147" customFormat="false" ht="15" hidden="false" customHeight="false" outlineLevel="0" collapsed="false">
      <c r="A147" s="15"/>
      <c r="B147" s="17"/>
      <c r="C147" s="17"/>
      <c r="D147" s="17"/>
      <c r="E147" s="22"/>
      <c r="F147" s="22"/>
      <c r="G147" s="22"/>
      <c r="H147" s="17"/>
      <c r="I147" s="22"/>
      <c r="J147" s="19" t="str">
        <f aca="false">IF(OR($E147="",$G147="",$H147=""),"",(IF($D147="Short",($E147-$G147),($G147-$E147))*$H147)-N($I147))</f>
        <v/>
      </c>
      <c r="K147" s="20" t="str">
        <f aca="false">IFERROR(IF($J147="","",$J147/(ABS($E147-$F147)*$H147)),"")</f>
        <v/>
      </c>
      <c r="L147" s="17" t="str">
        <f aca="false">IF($J147="","",IF($J147&gt;0,"Win",IF($J147&lt;0,"Loss","BE")))</f>
        <v/>
      </c>
      <c r="M147" s="17"/>
      <c r="N147" s="21"/>
      <c r="O147" s="19" t="n">
        <f aca="false">IF(COUNT($J$2:$J147)=0,"",SUM($J$2:$J147))</f>
        <v>695.000000000002</v>
      </c>
      <c r="P147" s="19" t="n">
        <f aca="false">IF($O147="","",Dashboard!$B$3+$O147)</f>
        <v>10695</v>
      </c>
      <c r="Q147" s="19" t="n">
        <f aca="false">IF($P147="","",MAX($P$2:$P147))</f>
        <v>10695</v>
      </c>
      <c r="R147" s="19" t="n">
        <f aca="false">IF($P147="","",$P147-$Q147)</f>
        <v>0</v>
      </c>
    </row>
    <row r="148" customFormat="false" ht="15" hidden="false" customHeight="false" outlineLevel="0" collapsed="false">
      <c r="A148" s="15"/>
      <c r="B148" s="17"/>
      <c r="C148" s="17"/>
      <c r="D148" s="17"/>
      <c r="E148" s="22"/>
      <c r="F148" s="22"/>
      <c r="G148" s="22"/>
      <c r="H148" s="17"/>
      <c r="I148" s="22"/>
      <c r="J148" s="19" t="str">
        <f aca="false">IF(OR($E148="",$G148="",$H148=""),"",(IF($D148="Short",($E148-$G148),($G148-$E148))*$H148)-N($I148))</f>
        <v/>
      </c>
      <c r="K148" s="20" t="str">
        <f aca="false">IFERROR(IF($J148="","",$J148/(ABS($E148-$F148)*$H148)),"")</f>
        <v/>
      </c>
      <c r="L148" s="17" t="str">
        <f aca="false">IF($J148="","",IF($J148&gt;0,"Win",IF($J148&lt;0,"Loss","BE")))</f>
        <v/>
      </c>
      <c r="M148" s="17"/>
      <c r="N148" s="21"/>
      <c r="O148" s="19" t="n">
        <f aca="false">IF(COUNT($J$2:$J148)=0,"",SUM($J$2:$J148))</f>
        <v>695.000000000002</v>
      </c>
      <c r="P148" s="19" t="n">
        <f aca="false">IF($O148="","",Dashboard!$B$3+$O148)</f>
        <v>10695</v>
      </c>
      <c r="Q148" s="19" t="n">
        <f aca="false">IF($P148="","",MAX($P$2:$P148))</f>
        <v>10695</v>
      </c>
      <c r="R148" s="19" t="n">
        <f aca="false">IF($P148="","",$P148-$Q148)</f>
        <v>0</v>
      </c>
    </row>
    <row r="149" customFormat="false" ht="15" hidden="false" customHeight="false" outlineLevel="0" collapsed="false">
      <c r="A149" s="15"/>
      <c r="B149" s="17"/>
      <c r="C149" s="17"/>
      <c r="D149" s="17"/>
      <c r="E149" s="22"/>
      <c r="F149" s="22"/>
      <c r="G149" s="22"/>
      <c r="H149" s="17"/>
      <c r="I149" s="22"/>
      <c r="J149" s="19" t="str">
        <f aca="false">IF(OR($E149="",$G149="",$H149=""),"",(IF($D149="Short",($E149-$G149),($G149-$E149))*$H149)-N($I149))</f>
        <v/>
      </c>
      <c r="K149" s="20" t="str">
        <f aca="false">IFERROR(IF($J149="","",$J149/(ABS($E149-$F149)*$H149)),"")</f>
        <v/>
      </c>
      <c r="L149" s="17" t="str">
        <f aca="false">IF($J149="","",IF($J149&gt;0,"Win",IF($J149&lt;0,"Loss","BE")))</f>
        <v/>
      </c>
      <c r="M149" s="17"/>
      <c r="N149" s="21"/>
      <c r="O149" s="19" t="n">
        <f aca="false">IF(COUNT($J$2:$J149)=0,"",SUM($J$2:$J149))</f>
        <v>695.000000000002</v>
      </c>
      <c r="P149" s="19" t="n">
        <f aca="false">IF($O149="","",Dashboard!$B$3+$O149)</f>
        <v>10695</v>
      </c>
      <c r="Q149" s="19" t="n">
        <f aca="false">IF($P149="","",MAX($P$2:$P149))</f>
        <v>10695</v>
      </c>
      <c r="R149" s="19" t="n">
        <f aca="false">IF($P149="","",$P149-$Q149)</f>
        <v>0</v>
      </c>
    </row>
    <row r="150" customFormat="false" ht="15" hidden="false" customHeight="false" outlineLevel="0" collapsed="false">
      <c r="A150" s="15"/>
      <c r="B150" s="17"/>
      <c r="C150" s="17"/>
      <c r="D150" s="17"/>
      <c r="E150" s="22"/>
      <c r="F150" s="22"/>
      <c r="G150" s="22"/>
      <c r="H150" s="17"/>
      <c r="I150" s="22"/>
      <c r="J150" s="19" t="str">
        <f aca="false">IF(OR($E150="",$G150="",$H150=""),"",(IF($D150="Short",($E150-$G150),($G150-$E150))*$H150)-N($I150))</f>
        <v/>
      </c>
      <c r="K150" s="20" t="str">
        <f aca="false">IFERROR(IF($J150="","",$J150/(ABS($E150-$F150)*$H150)),"")</f>
        <v/>
      </c>
      <c r="L150" s="17" t="str">
        <f aca="false">IF($J150="","",IF($J150&gt;0,"Win",IF($J150&lt;0,"Loss","BE")))</f>
        <v/>
      </c>
      <c r="M150" s="17"/>
      <c r="N150" s="21"/>
      <c r="O150" s="19" t="n">
        <f aca="false">IF(COUNT($J$2:$J150)=0,"",SUM($J$2:$J150))</f>
        <v>695.000000000002</v>
      </c>
      <c r="P150" s="19" t="n">
        <f aca="false">IF($O150="","",Dashboard!$B$3+$O150)</f>
        <v>10695</v>
      </c>
      <c r="Q150" s="19" t="n">
        <f aca="false">IF($P150="","",MAX($P$2:$P150))</f>
        <v>10695</v>
      </c>
      <c r="R150" s="19" t="n">
        <f aca="false">IF($P150="","",$P150-$Q150)</f>
        <v>0</v>
      </c>
    </row>
    <row r="151" customFormat="false" ht="15" hidden="false" customHeight="false" outlineLevel="0" collapsed="false">
      <c r="A151" s="15"/>
      <c r="B151" s="17"/>
      <c r="C151" s="17"/>
      <c r="D151" s="17"/>
      <c r="E151" s="22"/>
      <c r="F151" s="22"/>
      <c r="G151" s="22"/>
      <c r="H151" s="17"/>
      <c r="I151" s="22"/>
      <c r="J151" s="19" t="str">
        <f aca="false">IF(OR($E151="",$G151="",$H151=""),"",(IF($D151="Short",($E151-$G151),($G151-$E151))*$H151)-N($I151))</f>
        <v/>
      </c>
      <c r="K151" s="20" t="str">
        <f aca="false">IFERROR(IF($J151="","",$J151/(ABS($E151-$F151)*$H151)),"")</f>
        <v/>
      </c>
      <c r="L151" s="17" t="str">
        <f aca="false">IF($J151="","",IF($J151&gt;0,"Win",IF($J151&lt;0,"Loss","BE")))</f>
        <v/>
      </c>
      <c r="M151" s="17"/>
      <c r="N151" s="21"/>
      <c r="O151" s="19" t="n">
        <f aca="false">IF(COUNT($J$2:$J151)=0,"",SUM($J$2:$J151))</f>
        <v>695.000000000002</v>
      </c>
      <c r="P151" s="19" t="n">
        <f aca="false">IF($O151="","",Dashboard!$B$3+$O151)</f>
        <v>10695</v>
      </c>
      <c r="Q151" s="19" t="n">
        <f aca="false">IF($P151="","",MAX($P$2:$P151))</f>
        <v>10695</v>
      </c>
      <c r="R151" s="19" t="n">
        <f aca="false">IF($P151="","",$P151-$Q151)</f>
        <v>0</v>
      </c>
    </row>
    <row r="152" customFormat="false" ht="15" hidden="false" customHeight="false" outlineLevel="0" collapsed="false">
      <c r="A152" s="15"/>
      <c r="B152" s="17"/>
      <c r="C152" s="17"/>
      <c r="D152" s="17"/>
      <c r="E152" s="22"/>
      <c r="F152" s="22"/>
      <c r="G152" s="22"/>
      <c r="H152" s="17"/>
      <c r="I152" s="22"/>
      <c r="J152" s="19" t="str">
        <f aca="false">IF(OR($E152="",$G152="",$H152=""),"",(IF($D152="Short",($E152-$G152),($G152-$E152))*$H152)-N($I152))</f>
        <v/>
      </c>
      <c r="K152" s="20" t="str">
        <f aca="false">IFERROR(IF($J152="","",$J152/(ABS($E152-$F152)*$H152)),"")</f>
        <v/>
      </c>
      <c r="L152" s="17" t="str">
        <f aca="false">IF($J152="","",IF($J152&gt;0,"Win",IF($J152&lt;0,"Loss","BE")))</f>
        <v/>
      </c>
      <c r="M152" s="17"/>
      <c r="N152" s="21"/>
      <c r="O152" s="19" t="n">
        <f aca="false">IF(COUNT($J$2:$J152)=0,"",SUM($J$2:$J152))</f>
        <v>695.000000000002</v>
      </c>
      <c r="P152" s="19" t="n">
        <f aca="false">IF($O152="","",Dashboard!$B$3+$O152)</f>
        <v>10695</v>
      </c>
      <c r="Q152" s="19" t="n">
        <f aca="false">IF($P152="","",MAX($P$2:$P152))</f>
        <v>10695</v>
      </c>
      <c r="R152" s="19" t="n">
        <f aca="false">IF($P152="","",$P152-$Q152)</f>
        <v>0</v>
      </c>
    </row>
    <row r="153" customFormat="false" ht="15" hidden="false" customHeight="false" outlineLevel="0" collapsed="false">
      <c r="A153" s="15"/>
      <c r="B153" s="17"/>
      <c r="C153" s="17"/>
      <c r="D153" s="17"/>
      <c r="E153" s="22"/>
      <c r="F153" s="22"/>
      <c r="G153" s="22"/>
      <c r="H153" s="17"/>
      <c r="I153" s="22"/>
      <c r="J153" s="19" t="str">
        <f aca="false">IF(OR($E153="",$G153="",$H153=""),"",(IF($D153="Short",($E153-$G153),($G153-$E153))*$H153)-N($I153))</f>
        <v/>
      </c>
      <c r="K153" s="20" t="str">
        <f aca="false">IFERROR(IF($J153="","",$J153/(ABS($E153-$F153)*$H153)),"")</f>
        <v/>
      </c>
      <c r="L153" s="17" t="str">
        <f aca="false">IF($J153="","",IF($J153&gt;0,"Win",IF($J153&lt;0,"Loss","BE")))</f>
        <v/>
      </c>
      <c r="M153" s="17"/>
      <c r="N153" s="21"/>
      <c r="O153" s="19" t="n">
        <f aca="false">IF(COUNT($J$2:$J153)=0,"",SUM($J$2:$J153))</f>
        <v>695.000000000002</v>
      </c>
      <c r="P153" s="19" t="n">
        <f aca="false">IF($O153="","",Dashboard!$B$3+$O153)</f>
        <v>10695</v>
      </c>
      <c r="Q153" s="19" t="n">
        <f aca="false">IF($P153="","",MAX($P$2:$P153))</f>
        <v>10695</v>
      </c>
      <c r="R153" s="19" t="n">
        <f aca="false">IF($P153="","",$P153-$Q153)</f>
        <v>0</v>
      </c>
    </row>
    <row r="154" customFormat="false" ht="15" hidden="false" customHeight="false" outlineLevel="0" collapsed="false">
      <c r="A154" s="15"/>
      <c r="B154" s="17"/>
      <c r="C154" s="17"/>
      <c r="D154" s="17"/>
      <c r="E154" s="22"/>
      <c r="F154" s="22"/>
      <c r="G154" s="22"/>
      <c r="H154" s="17"/>
      <c r="I154" s="22"/>
      <c r="J154" s="19" t="str">
        <f aca="false">IF(OR($E154="",$G154="",$H154=""),"",(IF($D154="Short",($E154-$G154),($G154-$E154))*$H154)-N($I154))</f>
        <v/>
      </c>
      <c r="K154" s="20" t="str">
        <f aca="false">IFERROR(IF($J154="","",$J154/(ABS($E154-$F154)*$H154)),"")</f>
        <v/>
      </c>
      <c r="L154" s="17" t="str">
        <f aca="false">IF($J154="","",IF($J154&gt;0,"Win",IF($J154&lt;0,"Loss","BE")))</f>
        <v/>
      </c>
      <c r="M154" s="17"/>
      <c r="N154" s="21"/>
      <c r="O154" s="19" t="n">
        <f aca="false">IF(COUNT($J$2:$J154)=0,"",SUM($J$2:$J154))</f>
        <v>695.000000000002</v>
      </c>
      <c r="P154" s="19" t="n">
        <f aca="false">IF($O154="","",Dashboard!$B$3+$O154)</f>
        <v>10695</v>
      </c>
      <c r="Q154" s="19" t="n">
        <f aca="false">IF($P154="","",MAX($P$2:$P154))</f>
        <v>10695</v>
      </c>
      <c r="R154" s="19" t="n">
        <f aca="false">IF($P154="","",$P154-$Q154)</f>
        <v>0</v>
      </c>
    </row>
    <row r="155" customFormat="false" ht="15" hidden="false" customHeight="false" outlineLevel="0" collapsed="false">
      <c r="A155" s="15"/>
      <c r="B155" s="17"/>
      <c r="C155" s="17"/>
      <c r="D155" s="17"/>
      <c r="E155" s="22"/>
      <c r="F155" s="22"/>
      <c r="G155" s="22"/>
      <c r="H155" s="17"/>
      <c r="I155" s="22"/>
      <c r="J155" s="19" t="str">
        <f aca="false">IF(OR($E155="",$G155="",$H155=""),"",(IF($D155="Short",($E155-$G155),($G155-$E155))*$H155)-N($I155))</f>
        <v/>
      </c>
      <c r="K155" s="20" t="str">
        <f aca="false">IFERROR(IF($J155="","",$J155/(ABS($E155-$F155)*$H155)),"")</f>
        <v/>
      </c>
      <c r="L155" s="17" t="str">
        <f aca="false">IF($J155="","",IF($J155&gt;0,"Win",IF($J155&lt;0,"Loss","BE")))</f>
        <v/>
      </c>
      <c r="M155" s="17"/>
      <c r="N155" s="21"/>
      <c r="O155" s="19" t="n">
        <f aca="false">IF(COUNT($J$2:$J155)=0,"",SUM($J$2:$J155))</f>
        <v>695.000000000002</v>
      </c>
      <c r="P155" s="19" t="n">
        <f aca="false">IF($O155="","",Dashboard!$B$3+$O155)</f>
        <v>10695</v>
      </c>
      <c r="Q155" s="19" t="n">
        <f aca="false">IF($P155="","",MAX($P$2:$P155))</f>
        <v>10695</v>
      </c>
      <c r="R155" s="19" t="n">
        <f aca="false">IF($P155="","",$P155-$Q155)</f>
        <v>0</v>
      </c>
    </row>
    <row r="156" customFormat="false" ht="15" hidden="false" customHeight="false" outlineLevel="0" collapsed="false">
      <c r="A156" s="15"/>
      <c r="B156" s="17"/>
      <c r="C156" s="17"/>
      <c r="D156" s="17"/>
      <c r="E156" s="22"/>
      <c r="F156" s="22"/>
      <c r="G156" s="22"/>
      <c r="H156" s="17"/>
      <c r="I156" s="22"/>
      <c r="J156" s="19" t="str">
        <f aca="false">IF(OR($E156="",$G156="",$H156=""),"",(IF($D156="Short",($E156-$G156),($G156-$E156))*$H156)-N($I156))</f>
        <v/>
      </c>
      <c r="K156" s="20" t="str">
        <f aca="false">IFERROR(IF($J156="","",$J156/(ABS($E156-$F156)*$H156)),"")</f>
        <v/>
      </c>
      <c r="L156" s="17" t="str">
        <f aca="false">IF($J156="","",IF($J156&gt;0,"Win",IF($J156&lt;0,"Loss","BE")))</f>
        <v/>
      </c>
      <c r="M156" s="17"/>
      <c r="N156" s="21"/>
      <c r="O156" s="19" t="n">
        <f aca="false">IF(COUNT($J$2:$J156)=0,"",SUM($J$2:$J156))</f>
        <v>695.000000000002</v>
      </c>
      <c r="P156" s="19" t="n">
        <f aca="false">IF($O156="","",Dashboard!$B$3+$O156)</f>
        <v>10695</v>
      </c>
      <c r="Q156" s="19" t="n">
        <f aca="false">IF($P156="","",MAX($P$2:$P156))</f>
        <v>10695</v>
      </c>
      <c r="R156" s="19" t="n">
        <f aca="false">IF($P156="","",$P156-$Q156)</f>
        <v>0</v>
      </c>
    </row>
    <row r="157" customFormat="false" ht="15" hidden="false" customHeight="false" outlineLevel="0" collapsed="false">
      <c r="A157" s="15"/>
      <c r="B157" s="17"/>
      <c r="C157" s="17"/>
      <c r="D157" s="17"/>
      <c r="E157" s="22"/>
      <c r="F157" s="22"/>
      <c r="G157" s="22"/>
      <c r="H157" s="17"/>
      <c r="I157" s="22"/>
      <c r="J157" s="19" t="str">
        <f aca="false">IF(OR($E157="",$G157="",$H157=""),"",(IF($D157="Short",($E157-$G157),($G157-$E157))*$H157)-N($I157))</f>
        <v/>
      </c>
      <c r="K157" s="20" t="str">
        <f aca="false">IFERROR(IF($J157="","",$J157/(ABS($E157-$F157)*$H157)),"")</f>
        <v/>
      </c>
      <c r="L157" s="17" t="str">
        <f aca="false">IF($J157="","",IF($J157&gt;0,"Win",IF($J157&lt;0,"Loss","BE")))</f>
        <v/>
      </c>
      <c r="M157" s="17"/>
      <c r="N157" s="21"/>
      <c r="O157" s="19" t="n">
        <f aca="false">IF(COUNT($J$2:$J157)=0,"",SUM($J$2:$J157))</f>
        <v>695.000000000002</v>
      </c>
      <c r="P157" s="19" t="n">
        <f aca="false">IF($O157="","",Dashboard!$B$3+$O157)</f>
        <v>10695</v>
      </c>
      <c r="Q157" s="19" t="n">
        <f aca="false">IF($P157="","",MAX($P$2:$P157))</f>
        <v>10695</v>
      </c>
      <c r="R157" s="19" t="n">
        <f aca="false">IF($P157="","",$P157-$Q157)</f>
        <v>0</v>
      </c>
    </row>
    <row r="158" customFormat="false" ht="15" hidden="false" customHeight="false" outlineLevel="0" collapsed="false">
      <c r="A158" s="15"/>
      <c r="B158" s="17"/>
      <c r="C158" s="17"/>
      <c r="D158" s="17"/>
      <c r="E158" s="22"/>
      <c r="F158" s="22"/>
      <c r="G158" s="22"/>
      <c r="H158" s="17"/>
      <c r="I158" s="22"/>
      <c r="J158" s="19" t="str">
        <f aca="false">IF(OR($E158="",$G158="",$H158=""),"",(IF($D158="Short",($E158-$G158),($G158-$E158))*$H158)-N($I158))</f>
        <v/>
      </c>
      <c r="K158" s="20" t="str">
        <f aca="false">IFERROR(IF($J158="","",$J158/(ABS($E158-$F158)*$H158)),"")</f>
        <v/>
      </c>
      <c r="L158" s="17" t="str">
        <f aca="false">IF($J158="","",IF($J158&gt;0,"Win",IF($J158&lt;0,"Loss","BE")))</f>
        <v/>
      </c>
      <c r="M158" s="17"/>
      <c r="N158" s="21"/>
      <c r="O158" s="19" t="n">
        <f aca="false">IF(COUNT($J$2:$J158)=0,"",SUM($J$2:$J158))</f>
        <v>695.000000000002</v>
      </c>
      <c r="P158" s="19" t="n">
        <f aca="false">IF($O158="","",Dashboard!$B$3+$O158)</f>
        <v>10695</v>
      </c>
      <c r="Q158" s="19" t="n">
        <f aca="false">IF($P158="","",MAX($P$2:$P158))</f>
        <v>10695</v>
      </c>
      <c r="R158" s="19" t="n">
        <f aca="false">IF($P158="","",$P158-$Q158)</f>
        <v>0</v>
      </c>
    </row>
    <row r="159" customFormat="false" ht="15" hidden="false" customHeight="false" outlineLevel="0" collapsed="false">
      <c r="A159" s="15"/>
      <c r="B159" s="17"/>
      <c r="C159" s="17"/>
      <c r="D159" s="17"/>
      <c r="E159" s="22"/>
      <c r="F159" s="22"/>
      <c r="G159" s="22"/>
      <c r="H159" s="17"/>
      <c r="I159" s="22"/>
      <c r="J159" s="19" t="str">
        <f aca="false">IF(OR($E159="",$G159="",$H159=""),"",(IF($D159="Short",($E159-$G159),($G159-$E159))*$H159)-N($I159))</f>
        <v/>
      </c>
      <c r="K159" s="20" t="str">
        <f aca="false">IFERROR(IF($J159="","",$J159/(ABS($E159-$F159)*$H159)),"")</f>
        <v/>
      </c>
      <c r="L159" s="17" t="str">
        <f aca="false">IF($J159="","",IF($J159&gt;0,"Win",IF($J159&lt;0,"Loss","BE")))</f>
        <v/>
      </c>
      <c r="M159" s="17"/>
      <c r="N159" s="21"/>
      <c r="O159" s="19" t="n">
        <f aca="false">IF(COUNT($J$2:$J159)=0,"",SUM($J$2:$J159))</f>
        <v>695.000000000002</v>
      </c>
      <c r="P159" s="19" t="n">
        <f aca="false">IF($O159="","",Dashboard!$B$3+$O159)</f>
        <v>10695</v>
      </c>
      <c r="Q159" s="19" t="n">
        <f aca="false">IF($P159="","",MAX($P$2:$P159))</f>
        <v>10695</v>
      </c>
      <c r="R159" s="19" t="n">
        <f aca="false">IF($P159="","",$P159-$Q159)</f>
        <v>0</v>
      </c>
    </row>
    <row r="160" customFormat="false" ht="15" hidden="false" customHeight="false" outlineLevel="0" collapsed="false">
      <c r="A160" s="15"/>
      <c r="B160" s="17"/>
      <c r="C160" s="17"/>
      <c r="D160" s="17"/>
      <c r="E160" s="22"/>
      <c r="F160" s="22"/>
      <c r="G160" s="22"/>
      <c r="H160" s="17"/>
      <c r="I160" s="22"/>
      <c r="J160" s="19" t="str">
        <f aca="false">IF(OR($E160="",$G160="",$H160=""),"",(IF($D160="Short",($E160-$G160),($G160-$E160))*$H160)-N($I160))</f>
        <v/>
      </c>
      <c r="K160" s="20" t="str">
        <f aca="false">IFERROR(IF($J160="","",$J160/(ABS($E160-$F160)*$H160)),"")</f>
        <v/>
      </c>
      <c r="L160" s="17" t="str">
        <f aca="false">IF($J160="","",IF($J160&gt;0,"Win",IF($J160&lt;0,"Loss","BE")))</f>
        <v/>
      </c>
      <c r="M160" s="17"/>
      <c r="N160" s="21"/>
      <c r="O160" s="19" t="n">
        <f aca="false">IF(COUNT($J$2:$J160)=0,"",SUM($J$2:$J160))</f>
        <v>695.000000000002</v>
      </c>
      <c r="P160" s="19" t="n">
        <f aca="false">IF($O160="","",Dashboard!$B$3+$O160)</f>
        <v>10695</v>
      </c>
      <c r="Q160" s="19" t="n">
        <f aca="false">IF($P160="","",MAX($P$2:$P160))</f>
        <v>10695</v>
      </c>
      <c r="R160" s="19" t="n">
        <f aca="false">IF($P160="","",$P160-$Q160)</f>
        <v>0</v>
      </c>
    </row>
    <row r="161" customFormat="false" ht="15" hidden="false" customHeight="false" outlineLevel="0" collapsed="false">
      <c r="A161" s="15"/>
      <c r="B161" s="17"/>
      <c r="C161" s="17"/>
      <c r="D161" s="17"/>
      <c r="E161" s="22"/>
      <c r="F161" s="22"/>
      <c r="G161" s="22"/>
      <c r="H161" s="17"/>
      <c r="I161" s="22"/>
      <c r="J161" s="19" t="str">
        <f aca="false">IF(OR($E161="",$G161="",$H161=""),"",(IF($D161="Short",($E161-$G161),($G161-$E161))*$H161)-N($I161))</f>
        <v/>
      </c>
      <c r="K161" s="20" t="str">
        <f aca="false">IFERROR(IF($J161="","",$J161/(ABS($E161-$F161)*$H161)),"")</f>
        <v/>
      </c>
      <c r="L161" s="17" t="str">
        <f aca="false">IF($J161="","",IF($J161&gt;0,"Win",IF($J161&lt;0,"Loss","BE")))</f>
        <v/>
      </c>
      <c r="M161" s="17"/>
      <c r="N161" s="21"/>
      <c r="O161" s="19" t="n">
        <f aca="false">IF(COUNT($J$2:$J161)=0,"",SUM($J$2:$J161))</f>
        <v>695.000000000002</v>
      </c>
      <c r="P161" s="19" t="n">
        <f aca="false">IF($O161="","",Dashboard!$B$3+$O161)</f>
        <v>10695</v>
      </c>
      <c r="Q161" s="19" t="n">
        <f aca="false">IF($P161="","",MAX($P$2:$P161))</f>
        <v>10695</v>
      </c>
      <c r="R161" s="19" t="n">
        <f aca="false">IF($P161="","",$P161-$Q161)</f>
        <v>0</v>
      </c>
    </row>
    <row r="162" customFormat="false" ht="15" hidden="false" customHeight="false" outlineLevel="0" collapsed="false">
      <c r="A162" s="15"/>
      <c r="B162" s="17"/>
      <c r="C162" s="17"/>
      <c r="D162" s="17"/>
      <c r="E162" s="22"/>
      <c r="F162" s="22"/>
      <c r="G162" s="22"/>
      <c r="H162" s="17"/>
      <c r="I162" s="22"/>
      <c r="J162" s="19" t="str">
        <f aca="false">IF(OR($E162="",$G162="",$H162=""),"",(IF($D162="Short",($E162-$G162),($G162-$E162))*$H162)-N($I162))</f>
        <v/>
      </c>
      <c r="K162" s="20" t="str">
        <f aca="false">IFERROR(IF($J162="","",$J162/(ABS($E162-$F162)*$H162)),"")</f>
        <v/>
      </c>
      <c r="L162" s="17" t="str">
        <f aca="false">IF($J162="","",IF($J162&gt;0,"Win",IF($J162&lt;0,"Loss","BE")))</f>
        <v/>
      </c>
      <c r="M162" s="17"/>
      <c r="N162" s="21"/>
      <c r="O162" s="19" t="n">
        <f aca="false">IF(COUNT($J$2:$J162)=0,"",SUM($J$2:$J162))</f>
        <v>695.000000000002</v>
      </c>
      <c r="P162" s="19" t="n">
        <f aca="false">IF($O162="","",Dashboard!$B$3+$O162)</f>
        <v>10695</v>
      </c>
      <c r="Q162" s="19" t="n">
        <f aca="false">IF($P162="","",MAX($P$2:$P162))</f>
        <v>10695</v>
      </c>
      <c r="R162" s="19" t="n">
        <f aca="false">IF($P162="","",$P162-$Q162)</f>
        <v>0</v>
      </c>
    </row>
    <row r="163" customFormat="false" ht="15" hidden="false" customHeight="false" outlineLevel="0" collapsed="false">
      <c r="A163" s="15"/>
      <c r="B163" s="17"/>
      <c r="C163" s="17"/>
      <c r="D163" s="17"/>
      <c r="E163" s="22"/>
      <c r="F163" s="22"/>
      <c r="G163" s="22"/>
      <c r="H163" s="17"/>
      <c r="I163" s="22"/>
      <c r="J163" s="19" t="str">
        <f aca="false">IF(OR($E163="",$G163="",$H163=""),"",(IF($D163="Short",($E163-$G163),($G163-$E163))*$H163)-N($I163))</f>
        <v/>
      </c>
      <c r="K163" s="20" t="str">
        <f aca="false">IFERROR(IF($J163="","",$J163/(ABS($E163-$F163)*$H163)),"")</f>
        <v/>
      </c>
      <c r="L163" s="17" t="str">
        <f aca="false">IF($J163="","",IF($J163&gt;0,"Win",IF($J163&lt;0,"Loss","BE")))</f>
        <v/>
      </c>
      <c r="M163" s="17"/>
      <c r="N163" s="21"/>
      <c r="O163" s="19" t="n">
        <f aca="false">IF(COUNT($J$2:$J163)=0,"",SUM($J$2:$J163))</f>
        <v>695.000000000002</v>
      </c>
      <c r="P163" s="19" t="n">
        <f aca="false">IF($O163="","",Dashboard!$B$3+$O163)</f>
        <v>10695</v>
      </c>
      <c r="Q163" s="19" t="n">
        <f aca="false">IF($P163="","",MAX($P$2:$P163))</f>
        <v>10695</v>
      </c>
      <c r="R163" s="19" t="n">
        <f aca="false">IF($P163="","",$P163-$Q163)</f>
        <v>0</v>
      </c>
    </row>
    <row r="164" customFormat="false" ht="15" hidden="false" customHeight="false" outlineLevel="0" collapsed="false">
      <c r="A164" s="15"/>
      <c r="B164" s="17"/>
      <c r="C164" s="17"/>
      <c r="D164" s="17"/>
      <c r="E164" s="22"/>
      <c r="F164" s="22"/>
      <c r="G164" s="22"/>
      <c r="H164" s="17"/>
      <c r="I164" s="22"/>
      <c r="J164" s="19" t="str">
        <f aca="false">IF(OR($E164="",$G164="",$H164=""),"",(IF($D164="Short",($E164-$G164),($G164-$E164))*$H164)-N($I164))</f>
        <v/>
      </c>
      <c r="K164" s="20" t="str">
        <f aca="false">IFERROR(IF($J164="","",$J164/(ABS($E164-$F164)*$H164)),"")</f>
        <v/>
      </c>
      <c r="L164" s="17" t="str">
        <f aca="false">IF($J164="","",IF($J164&gt;0,"Win",IF($J164&lt;0,"Loss","BE")))</f>
        <v/>
      </c>
      <c r="M164" s="17"/>
      <c r="N164" s="21"/>
      <c r="O164" s="19" t="n">
        <f aca="false">IF(COUNT($J$2:$J164)=0,"",SUM($J$2:$J164))</f>
        <v>695.000000000002</v>
      </c>
      <c r="P164" s="19" t="n">
        <f aca="false">IF($O164="","",Dashboard!$B$3+$O164)</f>
        <v>10695</v>
      </c>
      <c r="Q164" s="19" t="n">
        <f aca="false">IF($P164="","",MAX($P$2:$P164))</f>
        <v>10695</v>
      </c>
      <c r="R164" s="19" t="n">
        <f aca="false">IF($P164="","",$P164-$Q164)</f>
        <v>0</v>
      </c>
    </row>
    <row r="165" customFormat="false" ht="15" hidden="false" customHeight="false" outlineLevel="0" collapsed="false">
      <c r="A165" s="15"/>
      <c r="B165" s="17"/>
      <c r="C165" s="17"/>
      <c r="D165" s="17"/>
      <c r="E165" s="22"/>
      <c r="F165" s="22"/>
      <c r="G165" s="22"/>
      <c r="H165" s="17"/>
      <c r="I165" s="22"/>
      <c r="J165" s="19" t="str">
        <f aca="false">IF(OR($E165="",$G165="",$H165=""),"",(IF($D165="Short",($E165-$G165),($G165-$E165))*$H165)-N($I165))</f>
        <v/>
      </c>
      <c r="K165" s="20" t="str">
        <f aca="false">IFERROR(IF($J165="","",$J165/(ABS($E165-$F165)*$H165)),"")</f>
        <v/>
      </c>
      <c r="L165" s="17" t="str">
        <f aca="false">IF($J165="","",IF($J165&gt;0,"Win",IF($J165&lt;0,"Loss","BE")))</f>
        <v/>
      </c>
      <c r="M165" s="17"/>
      <c r="N165" s="21"/>
      <c r="O165" s="19" t="n">
        <f aca="false">IF(COUNT($J$2:$J165)=0,"",SUM($J$2:$J165))</f>
        <v>695.000000000002</v>
      </c>
      <c r="P165" s="19" t="n">
        <f aca="false">IF($O165="","",Dashboard!$B$3+$O165)</f>
        <v>10695</v>
      </c>
      <c r="Q165" s="19" t="n">
        <f aca="false">IF($P165="","",MAX($P$2:$P165))</f>
        <v>10695</v>
      </c>
      <c r="R165" s="19" t="n">
        <f aca="false">IF($P165="","",$P165-$Q165)</f>
        <v>0</v>
      </c>
    </row>
    <row r="166" customFormat="false" ht="15" hidden="false" customHeight="false" outlineLevel="0" collapsed="false">
      <c r="A166" s="15"/>
      <c r="B166" s="17"/>
      <c r="C166" s="17"/>
      <c r="D166" s="17"/>
      <c r="E166" s="22"/>
      <c r="F166" s="22"/>
      <c r="G166" s="22"/>
      <c r="H166" s="17"/>
      <c r="I166" s="22"/>
      <c r="J166" s="19" t="str">
        <f aca="false">IF(OR($E166="",$G166="",$H166=""),"",(IF($D166="Short",($E166-$G166),($G166-$E166))*$H166)-N($I166))</f>
        <v/>
      </c>
      <c r="K166" s="20" t="str">
        <f aca="false">IFERROR(IF($J166="","",$J166/(ABS($E166-$F166)*$H166)),"")</f>
        <v/>
      </c>
      <c r="L166" s="17" t="str">
        <f aca="false">IF($J166="","",IF($J166&gt;0,"Win",IF($J166&lt;0,"Loss","BE")))</f>
        <v/>
      </c>
      <c r="M166" s="17"/>
      <c r="N166" s="21"/>
      <c r="O166" s="19" t="n">
        <f aca="false">IF(COUNT($J$2:$J166)=0,"",SUM($J$2:$J166))</f>
        <v>695.000000000002</v>
      </c>
      <c r="P166" s="19" t="n">
        <f aca="false">IF($O166="","",Dashboard!$B$3+$O166)</f>
        <v>10695</v>
      </c>
      <c r="Q166" s="19" t="n">
        <f aca="false">IF($P166="","",MAX($P$2:$P166))</f>
        <v>10695</v>
      </c>
      <c r="R166" s="19" t="n">
        <f aca="false">IF($P166="","",$P166-$Q166)</f>
        <v>0</v>
      </c>
    </row>
    <row r="167" customFormat="false" ht="15" hidden="false" customHeight="false" outlineLevel="0" collapsed="false">
      <c r="A167" s="15"/>
      <c r="B167" s="17"/>
      <c r="C167" s="17"/>
      <c r="D167" s="17"/>
      <c r="E167" s="22"/>
      <c r="F167" s="22"/>
      <c r="G167" s="22"/>
      <c r="H167" s="17"/>
      <c r="I167" s="22"/>
      <c r="J167" s="19" t="str">
        <f aca="false">IF(OR($E167="",$G167="",$H167=""),"",(IF($D167="Short",($E167-$G167),($G167-$E167))*$H167)-N($I167))</f>
        <v/>
      </c>
      <c r="K167" s="20" t="str">
        <f aca="false">IFERROR(IF($J167="","",$J167/(ABS($E167-$F167)*$H167)),"")</f>
        <v/>
      </c>
      <c r="L167" s="17" t="str">
        <f aca="false">IF($J167="","",IF($J167&gt;0,"Win",IF($J167&lt;0,"Loss","BE")))</f>
        <v/>
      </c>
      <c r="M167" s="17"/>
      <c r="N167" s="21"/>
      <c r="O167" s="19" t="n">
        <f aca="false">IF(COUNT($J$2:$J167)=0,"",SUM($J$2:$J167))</f>
        <v>695.000000000002</v>
      </c>
      <c r="P167" s="19" t="n">
        <f aca="false">IF($O167="","",Dashboard!$B$3+$O167)</f>
        <v>10695</v>
      </c>
      <c r="Q167" s="19" t="n">
        <f aca="false">IF($P167="","",MAX($P$2:$P167))</f>
        <v>10695</v>
      </c>
      <c r="R167" s="19" t="n">
        <f aca="false">IF($P167="","",$P167-$Q167)</f>
        <v>0</v>
      </c>
    </row>
    <row r="168" customFormat="false" ht="15" hidden="false" customHeight="false" outlineLevel="0" collapsed="false">
      <c r="A168" s="15"/>
      <c r="B168" s="17"/>
      <c r="C168" s="17"/>
      <c r="D168" s="17"/>
      <c r="E168" s="22"/>
      <c r="F168" s="22"/>
      <c r="G168" s="22"/>
      <c r="H168" s="17"/>
      <c r="I168" s="22"/>
      <c r="J168" s="19" t="str">
        <f aca="false">IF(OR($E168="",$G168="",$H168=""),"",(IF($D168="Short",($E168-$G168),($G168-$E168))*$H168)-N($I168))</f>
        <v/>
      </c>
      <c r="K168" s="20" t="str">
        <f aca="false">IFERROR(IF($J168="","",$J168/(ABS($E168-$F168)*$H168)),"")</f>
        <v/>
      </c>
      <c r="L168" s="17" t="str">
        <f aca="false">IF($J168="","",IF($J168&gt;0,"Win",IF($J168&lt;0,"Loss","BE")))</f>
        <v/>
      </c>
      <c r="M168" s="17"/>
      <c r="N168" s="21"/>
      <c r="O168" s="19" t="n">
        <f aca="false">IF(COUNT($J$2:$J168)=0,"",SUM($J$2:$J168))</f>
        <v>695.000000000002</v>
      </c>
      <c r="P168" s="19" t="n">
        <f aca="false">IF($O168="","",Dashboard!$B$3+$O168)</f>
        <v>10695</v>
      </c>
      <c r="Q168" s="19" t="n">
        <f aca="false">IF($P168="","",MAX($P$2:$P168))</f>
        <v>10695</v>
      </c>
      <c r="R168" s="19" t="n">
        <f aca="false">IF($P168="","",$P168-$Q168)</f>
        <v>0</v>
      </c>
    </row>
    <row r="169" customFormat="false" ht="15" hidden="false" customHeight="false" outlineLevel="0" collapsed="false">
      <c r="A169" s="15"/>
      <c r="B169" s="17"/>
      <c r="C169" s="17"/>
      <c r="D169" s="17"/>
      <c r="E169" s="22"/>
      <c r="F169" s="22"/>
      <c r="G169" s="22"/>
      <c r="H169" s="17"/>
      <c r="I169" s="22"/>
      <c r="J169" s="19" t="str">
        <f aca="false">IF(OR($E169="",$G169="",$H169=""),"",(IF($D169="Short",($E169-$G169),($G169-$E169))*$H169)-N($I169))</f>
        <v/>
      </c>
      <c r="K169" s="20" t="str">
        <f aca="false">IFERROR(IF($J169="","",$J169/(ABS($E169-$F169)*$H169)),"")</f>
        <v/>
      </c>
      <c r="L169" s="17" t="str">
        <f aca="false">IF($J169="","",IF($J169&gt;0,"Win",IF($J169&lt;0,"Loss","BE")))</f>
        <v/>
      </c>
      <c r="M169" s="17"/>
      <c r="N169" s="21"/>
      <c r="O169" s="19" t="n">
        <f aca="false">IF(COUNT($J$2:$J169)=0,"",SUM($J$2:$J169))</f>
        <v>695.000000000002</v>
      </c>
      <c r="P169" s="19" t="n">
        <f aca="false">IF($O169="","",Dashboard!$B$3+$O169)</f>
        <v>10695</v>
      </c>
      <c r="Q169" s="19" t="n">
        <f aca="false">IF($P169="","",MAX($P$2:$P169))</f>
        <v>10695</v>
      </c>
      <c r="R169" s="19" t="n">
        <f aca="false">IF($P169="","",$P169-$Q169)</f>
        <v>0</v>
      </c>
    </row>
    <row r="170" customFormat="false" ht="15" hidden="false" customHeight="false" outlineLevel="0" collapsed="false">
      <c r="A170" s="15"/>
      <c r="B170" s="17"/>
      <c r="C170" s="17"/>
      <c r="D170" s="17"/>
      <c r="E170" s="22"/>
      <c r="F170" s="22"/>
      <c r="G170" s="22"/>
      <c r="H170" s="17"/>
      <c r="I170" s="22"/>
      <c r="J170" s="19" t="str">
        <f aca="false">IF(OR($E170="",$G170="",$H170=""),"",(IF($D170="Short",($E170-$G170),($G170-$E170))*$H170)-N($I170))</f>
        <v/>
      </c>
      <c r="K170" s="20" t="str">
        <f aca="false">IFERROR(IF($J170="","",$J170/(ABS($E170-$F170)*$H170)),"")</f>
        <v/>
      </c>
      <c r="L170" s="17" t="str">
        <f aca="false">IF($J170="","",IF($J170&gt;0,"Win",IF($J170&lt;0,"Loss","BE")))</f>
        <v/>
      </c>
      <c r="M170" s="17"/>
      <c r="N170" s="21"/>
      <c r="O170" s="19" t="n">
        <f aca="false">IF(COUNT($J$2:$J170)=0,"",SUM($J$2:$J170))</f>
        <v>695.000000000002</v>
      </c>
      <c r="P170" s="19" t="n">
        <f aca="false">IF($O170="","",Dashboard!$B$3+$O170)</f>
        <v>10695</v>
      </c>
      <c r="Q170" s="19" t="n">
        <f aca="false">IF($P170="","",MAX($P$2:$P170))</f>
        <v>10695</v>
      </c>
      <c r="R170" s="19" t="n">
        <f aca="false">IF($P170="","",$P170-$Q170)</f>
        <v>0</v>
      </c>
    </row>
    <row r="171" customFormat="false" ht="15" hidden="false" customHeight="false" outlineLevel="0" collapsed="false">
      <c r="A171" s="15"/>
      <c r="B171" s="17"/>
      <c r="C171" s="17"/>
      <c r="D171" s="17"/>
      <c r="E171" s="22"/>
      <c r="F171" s="22"/>
      <c r="G171" s="22"/>
      <c r="H171" s="17"/>
      <c r="I171" s="22"/>
      <c r="J171" s="19" t="str">
        <f aca="false">IF(OR($E171="",$G171="",$H171=""),"",(IF($D171="Short",($E171-$G171),($G171-$E171))*$H171)-N($I171))</f>
        <v/>
      </c>
      <c r="K171" s="20" t="str">
        <f aca="false">IFERROR(IF($J171="","",$J171/(ABS($E171-$F171)*$H171)),"")</f>
        <v/>
      </c>
      <c r="L171" s="17" t="str">
        <f aca="false">IF($J171="","",IF($J171&gt;0,"Win",IF($J171&lt;0,"Loss","BE")))</f>
        <v/>
      </c>
      <c r="M171" s="17"/>
      <c r="N171" s="21"/>
      <c r="O171" s="19" t="n">
        <f aca="false">IF(COUNT($J$2:$J171)=0,"",SUM($J$2:$J171))</f>
        <v>695.000000000002</v>
      </c>
      <c r="P171" s="19" t="n">
        <f aca="false">IF($O171="","",Dashboard!$B$3+$O171)</f>
        <v>10695</v>
      </c>
      <c r="Q171" s="19" t="n">
        <f aca="false">IF($P171="","",MAX($P$2:$P171))</f>
        <v>10695</v>
      </c>
      <c r="R171" s="19" t="n">
        <f aca="false">IF($P171="","",$P171-$Q171)</f>
        <v>0</v>
      </c>
    </row>
    <row r="172" customFormat="false" ht="15" hidden="false" customHeight="false" outlineLevel="0" collapsed="false">
      <c r="A172" s="15"/>
      <c r="B172" s="17"/>
      <c r="C172" s="17"/>
      <c r="D172" s="17"/>
      <c r="E172" s="22"/>
      <c r="F172" s="22"/>
      <c r="G172" s="22"/>
      <c r="H172" s="17"/>
      <c r="I172" s="22"/>
      <c r="J172" s="19" t="str">
        <f aca="false">IF(OR($E172="",$G172="",$H172=""),"",(IF($D172="Short",($E172-$G172),($G172-$E172))*$H172)-N($I172))</f>
        <v/>
      </c>
      <c r="K172" s="20" t="str">
        <f aca="false">IFERROR(IF($J172="","",$J172/(ABS($E172-$F172)*$H172)),"")</f>
        <v/>
      </c>
      <c r="L172" s="17" t="str">
        <f aca="false">IF($J172="","",IF($J172&gt;0,"Win",IF($J172&lt;0,"Loss","BE")))</f>
        <v/>
      </c>
      <c r="M172" s="17"/>
      <c r="N172" s="21"/>
      <c r="O172" s="19" t="n">
        <f aca="false">IF(COUNT($J$2:$J172)=0,"",SUM($J$2:$J172))</f>
        <v>695.000000000002</v>
      </c>
      <c r="P172" s="19" t="n">
        <f aca="false">IF($O172="","",Dashboard!$B$3+$O172)</f>
        <v>10695</v>
      </c>
      <c r="Q172" s="19" t="n">
        <f aca="false">IF($P172="","",MAX($P$2:$P172))</f>
        <v>10695</v>
      </c>
      <c r="R172" s="19" t="n">
        <f aca="false">IF($P172="","",$P172-$Q172)</f>
        <v>0</v>
      </c>
    </row>
    <row r="173" customFormat="false" ht="15" hidden="false" customHeight="false" outlineLevel="0" collapsed="false">
      <c r="A173" s="15"/>
      <c r="B173" s="17"/>
      <c r="C173" s="17"/>
      <c r="D173" s="17"/>
      <c r="E173" s="22"/>
      <c r="F173" s="22"/>
      <c r="G173" s="22"/>
      <c r="H173" s="17"/>
      <c r="I173" s="22"/>
      <c r="J173" s="19" t="str">
        <f aca="false">IF(OR($E173="",$G173="",$H173=""),"",(IF($D173="Short",($E173-$G173),($G173-$E173))*$H173)-N($I173))</f>
        <v/>
      </c>
      <c r="K173" s="20" t="str">
        <f aca="false">IFERROR(IF($J173="","",$J173/(ABS($E173-$F173)*$H173)),"")</f>
        <v/>
      </c>
      <c r="L173" s="17" t="str">
        <f aca="false">IF($J173="","",IF($J173&gt;0,"Win",IF($J173&lt;0,"Loss","BE")))</f>
        <v/>
      </c>
      <c r="M173" s="17"/>
      <c r="N173" s="21"/>
      <c r="O173" s="19" t="n">
        <f aca="false">IF(COUNT($J$2:$J173)=0,"",SUM($J$2:$J173))</f>
        <v>695.000000000002</v>
      </c>
      <c r="P173" s="19" t="n">
        <f aca="false">IF($O173="","",Dashboard!$B$3+$O173)</f>
        <v>10695</v>
      </c>
      <c r="Q173" s="19" t="n">
        <f aca="false">IF($P173="","",MAX($P$2:$P173))</f>
        <v>10695</v>
      </c>
      <c r="R173" s="19" t="n">
        <f aca="false">IF($P173="","",$P173-$Q173)</f>
        <v>0</v>
      </c>
    </row>
    <row r="174" customFormat="false" ht="15" hidden="false" customHeight="false" outlineLevel="0" collapsed="false">
      <c r="A174" s="15"/>
      <c r="B174" s="17"/>
      <c r="C174" s="17"/>
      <c r="D174" s="17"/>
      <c r="E174" s="22"/>
      <c r="F174" s="22"/>
      <c r="G174" s="22"/>
      <c r="H174" s="17"/>
      <c r="I174" s="22"/>
      <c r="J174" s="19" t="str">
        <f aca="false">IF(OR($E174="",$G174="",$H174=""),"",(IF($D174="Short",($E174-$G174),($G174-$E174))*$H174)-N($I174))</f>
        <v/>
      </c>
      <c r="K174" s="20" t="str">
        <f aca="false">IFERROR(IF($J174="","",$J174/(ABS($E174-$F174)*$H174)),"")</f>
        <v/>
      </c>
      <c r="L174" s="17" t="str">
        <f aca="false">IF($J174="","",IF($J174&gt;0,"Win",IF($J174&lt;0,"Loss","BE")))</f>
        <v/>
      </c>
      <c r="M174" s="17"/>
      <c r="N174" s="21"/>
      <c r="O174" s="19" t="n">
        <f aca="false">IF(COUNT($J$2:$J174)=0,"",SUM($J$2:$J174))</f>
        <v>695.000000000002</v>
      </c>
      <c r="P174" s="19" t="n">
        <f aca="false">IF($O174="","",Dashboard!$B$3+$O174)</f>
        <v>10695</v>
      </c>
      <c r="Q174" s="19" t="n">
        <f aca="false">IF($P174="","",MAX($P$2:$P174))</f>
        <v>10695</v>
      </c>
      <c r="R174" s="19" t="n">
        <f aca="false">IF($P174="","",$P174-$Q174)</f>
        <v>0</v>
      </c>
    </row>
    <row r="175" customFormat="false" ht="15" hidden="false" customHeight="false" outlineLevel="0" collapsed="false">
      <c r="A175" s="15"/>
      <c r="B175" s="17"/>
      <c r="C175" s="17"/>
      <c r="D175" s="17"/>
      <c r="E175" s="22"/>
      <c r="F175" s="22"/>
      <c r="G175" s="22"/>
      <c r="H175" s="17"/>
      <c r="I175" s="22"/>
      <c r="J175" s="19" t="str">
        <f aca="false">IF(OR($E175="",$G175="",$H175=""),"",(IF($D175="Short",($E175-$G175),($G175-$E175))*$H175)-N($I175))</f>
        <v/>
      </c>
      <c r="K175" s="20" t="str">
        <f aca="false">IFERROR(IF($J175="","",$J175/(ABS($E175-$F175)*$H175)),"")</f>
        <v/>
      </c>
      <c r="L175" s="17" t="str">
        <f aca="false">IF($J175="","",IF($J175&gt;0,"Win",IF($J175&lt;0,"Loss","BE")))</f>
        <v/>
      </c>
      <c r="M175" s="17"/>
      <c r="N175" s="21"/>
      <c r="O175" s="19" t="n">
        <f aca="false">IF(COUNT($J$2:$J175)=0,"",SUM($J$2:$J175))</f>
        <v>695.000000000002</v>
      </c>
      <c r="P175" s="19" t="n">
        <f aca="false">IF($O175="","",Dashboard!$B$3+$O175)</f>
        <v>10695</v>
      </c>
      <c r="Q175" s="19" t="n">
        <f aca="false">IF($P175="","",MAX($P$2:$P175))</f>
        <v>10695</v>
      </c>
      <c r="R175" s="19" t="n">
        <f aca="false">IF($P175="","",$P175-$Q175)</f>
        <v>0</v>
      </c>
    </row>
    <row r="176" customFormat="false" ht="15" hidden="false" customHeight="false" outlineLevel="0" collapsed="false">
      <c r="A176" s="15"/>
      <c r="B176" s="17"/>
      <c r="C176" s="17"/>
      <c r="D176" s="17"/>
      <c r="E176" s="22"/>
      <c r="F176" s="22"/>
      <c r="G176" s="22"/>
      <c r="H176" s="17"/>
      <c r="I176" s="22"/>
      <c r="J176" s="19" t="str">
        <f aca="false">IF(OR($E176="",$G176="",$H176=""),"",(IF($D176="Short",($E176-$G176),($G176-$E176))*$H176)-N($I176))</f>
        <v/>
      </c>
      <c r="K176" s="20" t="str">
        <f aca="false">IFERROR(IF($J176="","",$J176/(ABS($E176-$F176)*$H176)),"")</f>
        <v/>
      </c>
      <c r="L176" s="17" t="str">
        <f aca="false">IF($J176="","",IF($J176&gt;0,"Win",IF($J176&lt;0,"Loss","BE")))</f>
        <v/>
      </c>
      <c r="M176" s="17"/>
      <c r="N176" s="21"/>
      <c r="O176" s="19" t="n">
        <f aca="false">IF(COUNT($J$2:$J176)=0,"",SUM($J$2:$J176))</f>
        <v>695.000000000002</v>
      </c>
      <c r="P176" s="19" t="n">
        <f aca="false">IF($O176="","",Dashboard!$B$3+$O176)</f>
        <v>10695</v>
      </c>
      <c r="Q176" s="19" t="n">
        <f aca="false">IF($P176="","",MAX($P$2:$P176))</f>
        <v>10695</v>
      </c>
      <c r="R176" s="19" t="n">
        <f aca="false">IF($P176="","",$P176-$Q176)</f>
        <v>0</v>
      </c>
    </row>
    <row r="177" customFormat="false" ht="15" hidden="false" customHeight="false" outlineLevel="0" collapsed="false">
      <c r="A177" s="15"/>
      <c r="B177" s="17"/>
      <c r="C177" s="17"/>
      <c r="D177" s="17"/>
      <c r="E177" s="22"/>
      <c r="F177" s="22"/>
      <c r="G177" s="22"/>
      <c r="H177" s="17"/>
      <c r="I177" s="22"/>
      <c r="J177" s="19" t="str">
        <f aca="false">IF(OR($E177="",$G177="",$H177=""),"",(IF($D177="Short",($E177-$G177),($G177-$E177))*$H177)-N($I177))</f>
        <v/>
      </c>
      <c r="K177" s="20" t="str">
        <f aca="false">IFERROR(IF($J177="","",$J177/(ABS($E177-$F177)*$H177)),"")</f>
        <v/>
      </c>
      <c r="L177" s="17" t="str">
        <f aca="false">IF($J177="","",IF($J177&gt;0,"Win",IF($J177&lt;0,"Loss","BE")))</f>
        <v/>
      </c>
      <c r="M177" s="17"/>
      <c r="N177" s="21"/>
      <c r="O177" s="19" t="n">
        <f aca="false">IF(COUNT($J$2:$J177)=0,"",SUM($J$2:$J177))</f>
        <v>695.000000000002</v>
      </c>
      <c r="P177" s="19" t="n">
        <f aca="false">IF($O177="","",Dashboard!$B$3+$O177)</f>
        <v>10695</v>
      </c>
      <c r="Q177" s="19" t="n">
        <f aca="false">IF($P177="","",MAX($P$2:$P177))</f>
        <v>10695</v>
      </c>
      <c r="R177" s="19" t="n">
        <f aca="false">IF($P177="","",$P177-$Q177)</f>
        <v>0</v>
      </c>
    </row>
    <row r="178" customFormat="false" ht="15" hidden="false" customHeight="false" outlineLevel="0" collapsed="false">
      <c r="A178" s="15"/>
      <c r="B178" s="17"/>
      <c r="C178" s="17"/>
      <c r="D178" s="17"/>
      <c r="E178" s="22"/>
      <c r="F178" s="22"/>
      <c r="G178" s="22"/>
      <c r="H178" s="17"/>
      <c r="I178" s="22"/>
      <c r="J178" s="19" t="str">
        <f aca="false">IF(OR($E178="",$G178="",$H178=""),"",(IF($D178="Short",($E178-$G178),($G178-$E178))*$H178)-N($I178))</f>
        <v/>
      </c>
      <c r="K178" s="20" t="str">
        <f aca="false">IFERROR(IF($J178="","",$J178/(ABS($E178-$F178)*$H178)),"")</f>
        <v/>
      </c>
      <c r="L178" s="17" t="str">
        <f aca="false">IF($J178="","",IF($J178&gt;0,"Win",IF($J178&lt;0,"Loss","BE")))</f>
        <v/>
      </c>
      <c r="M178" s="17"/>
      <c r="N178" s="21"/>
      <c r="O178" s="19" t="n">
        <f aca="false">IF(COUNT($J$2:$J178)=0,"",SUM($J$2:$J178))</f>
        <v>695.000000000002</v>
      </c>
      <c r="P178" s="19" t="n">
        <f aca="false">IF($O178="","",Dashboard!$B$3+$O178)</f>
        <v>10695</v>
      </c>
      <c r="Q178" s="19" t="n">
        <f aca="false">IF($P178="","",MAX($P$2:$P178))</f>
        <v>10695</v>
      </c>
      <c r="R178" s="19" t="n">
        <f aca="false">IF($P178="","",$P178-$Q178)</f>
        <v>0</v>
      </c>
    </row>
    <row r="179" customFormat="false" ht="15" hidden="false" customHeight="false" outlineLevel="0" collapsed="false">
      <c r="A179" s="15"/>
      <c r="B179" s="17"/>
      <c r="C179" s="17"/>
      <c r="D179" s="17"/>
      <c r="E179" s="22"/>
      <c r="F179" s="22"/>
      <c r="G179" s="22"/>
      <c r="H179" s="17"/>
      <c r="I179" s="22"/>
      <c r="J179" s="19" t="str">
        <f aca="false">IF(OR($E179="",$G179="",$H179=""),"",(IF($D179="Short",($E179-$G179),($G179-$E179))*$H179)-N($I179))</f>
        <v/>
      </c>
      <c r="K179" s="20" t="str">
        <f aca="false">IFERROR(IF($J179="","",$J179/(ABS($E179-$F179)*$H179)),"")</f>
        <v/>
      </c>
      <c r="L179" s="17" t="str">
        <f aca="false">IF($J179="","",IF($J179&gt;0,"Win",IF($J179&lt;0,"Loss","BE")))</f>
        <v/>
      </c>
      <c r="M179" s="17"/>
      <c r="N179" s="21"/>
      <c r="O179" s="19" t="n">
        <f aca="false">IF(COUNT($J$2:$J179)=0,"",SUM($J$2:$J179))</f>
        <v>695.000000000002</v>
      </c>
      <c r="P179" s="19" t="n">
        <f aca="false">IF($O179="","",Dashboard!$B$3+$O179)</f>
        <v>10695</v>
      </c>
      <c r="Q179" s="19" t="n">
        <f aca="false">IF($P179="","",MAX($P$2:$P179))</f>
        <v>10695</v>
      </c>
      <c r="R179" s="19" t="n">
        <f aca="false">IF($P179="","",$P179-$Q179)</f>
        <v>0</v>
      </c>
    </row>
    <row r="180" customFormat="false" ht="15" hidden="false" customHeight="false" outlineLevel="0" collapsed="false">
      <c r="A180" s="15"/>
      <c r="B180" s="17"/>
      <c r="C180" s="17"/>
      <c r="D180" s="17"/>
      <c r="E180" s="22"/>
      <c r="F180" s="22"/>
      <c r="G180" s="22"/>
      <c r="H180" s="17"/>
      <c r="I180" s="22"/>
      <c r="J180" s="19" t="str">
        <f aca="false">IF(OR($E180="",$G180="",$H180=""),"",(IF($D180="Short",($E180-$G180),($G180-$E180))*$H180)-N($I180))</f>
        <v/>
      </c>
      <c r="K180" s="20" t="str">
        <f aca="false">IFERROR(IF($J180="","",$J180/(ABS($E180-$F180)*$H180)),"")</f>
        <v/>
      </c>
      <c r="L180" s="17" t="str">
        <f aca="false">IF($J180="","",IF($J180&gt;0,"Win",IF($J180&lt;0,"Loss","BE")))</f>
        <v/>
      </c>
      <c r="M180" s="17"/>
      <c r="N180" s="21"/>
      <c r="O180" s="19" t="n">
        <f aca="false">IF(COUNT($J$2:$J180)=0,"",SUM($J$2:$J180))</f>
        <v>695.000000000002</v>
      </c>
      <c r="P180" s="19" t="n">
        <f aca="false">IF($O180="","",Dashboard!$B$3+$O180)</f>
        <v>10695</v>
      </c>
      <c r="Q180" s="19" t="n">
        <f aca="false">IF($P180="","",MAX($P$2:$P180))</f>
        <v>10695</v>
      </c>
      <c r="R180" s="19" t="n">
        <f aca="false">IF($P180="","",$P180-$Q180)</f>
        <v>0</v>
      </c>
    </row>
    <row r="181" customFormat="false" ht="15" hidden="false" customHeight="false" outlineLevel="0" collapsed="false">
      <c r="A181" s="15"/>
      <c r="B181" s="17"/>
      <c r="C181" s="17"/>
      <c r="D181" s="17"/>
      <c r="E181" s="22"/>
      <c r="F181" s="22"/>
      <c r="G181" s="22"/>
      <c r="H181" s="17"/>
      <c r="I181" s="22"/>
      <c r="J181" s="19" t="str">
        <f aca="false">IF(OR($E181="",$G181="",$H181=""),"",(IF($D181="Short",($E181-$G181),($G181-$E181))*$H181)-N($I181))</f>
        <v/>
      </c>
      <c r="K181" s="20" t="str">
        <f aca="false">IFERROR(IF($J181="","",$J181/(ABS($E181-$F181)*$H181)),"")</f>
        <v/>
      </c>
      <c r="L181" s="17" t="str">
        <f aca="false">IF($J181="","",IF($J181&gt;0,"Win",IF($J181&lt;0,"Loss","BE")))</f>
        <v/>
      </c>
      <c r="M181" s="17"/>
      <c r="N181" s="21"/>
      <c r="O181" s="19" t="n">
        <f aca="false">IF(COUNT($J$2:$J181)=0,"",SUM($J$2:$J181))</f>
        <v>695.000000000002</v>
      </c>
      <c r="P181" s="19" t="n">
        <f aca="false">IF($O181="","",Dashboard!$B$3+$O181)</f>
        <v>10695</v>
      </c>
      <c r="Q181" s="19" t="n">
        <f aca="false">IF($P181="","",MAX($P$2:$P181))</f>
        <v>10695</v>
      </c>
      <c r="R181" s="19" t="n">
        <f aca="false">IF($P181="","",$P181-$Q181)</f>
        <v>0</v>
      </c>
    </row>
    <row r="182" customFormat="false" ht="15" hidden="false" customHeight="false" outlineLevel="0" collapsed="false">
      <c r="A182" s="15"/>
      <c r="B182" s="17"/>
      <c r="C182" s="17"/>
      <c r="D182" s="17"/>
      <c r="E182" s="22"/>
      <c r="F182" s="22"/>
      <c r="G182" s="22"/>
      <c r="H182" s="17"/>
      <c r="I182" s="22"/>
      <c r="J182" s="19" t="str">
        <f aca="false">IF(OR($E182="",$G182="",$H182=""),"",(IF($D182="Short",($E182-$G182),($G182-$E182))*$H182)-N($I182))</f>
        <v/>
      </c>
      <c r="K182" s="20" t="str">
        <f aca="false">IFERROR(IF($J182="","",$J182/(ABS($E182-$F182)*$H182)),"")</f>
        <v/>
      </c>
      <c r="L182" s="17" t="str">
        <f aca="false">IF($J182="","",IF($J182&gt;0,"Win",IF($J182&lt;0,"Loss","BE")))</f>
        <v/>
      </c>
      <c r="M182" s="17"/>
      <c r="N182" s="21"/>
      <c r="O182" s="19" t="n">
        <f aca="false">IF(COUNT($J$2:$J182)=0,"",SUM($J$2:$J182))</f>
        <v>695.000000000002</v>
      </c>
      <c r="P182" s="19" t="n">
        <f aca="false">IF($O182="","",Dashboard!$B$3+$O182)</f>
        <v>10695</v>
      </c>
      <c r="Q182" s="19" t="n">
        <f aca="false">IF($P182="","",MAX($P$2:$P182))</f>
        <v>10695</v>
      </c>
      <c r="R182" s="19" t="n">
        <f aca="false">IF($P182="","",$P182-$Q182)</f>
        <v>0</v>
      </c>
    </row>
    <row r="183" customFormat="false" ht="15" hidden="false" customHeight="false" outlineLevel="0" collapsed="false">
      <c r="A183" s="15"/>
      <c r="B183" s="17"/>
      <c r="C183" s="17"/>
      <c r="D183" s="17"/>
      <c r="E183" s="22"/>
      <c r="F183" s="22"/>
      <c r="G183" s="22"/>
      <c r="H183" s="17"/>
      <c r="I183" s="22"/>
      <c r="J183" s="19" t="str">
        <f aca="false">IF(OR($E183="",$G183="",$H183=""),"",(IF($D183="Short",($E183-$G183),($G183-$E183))*$H183)-N($I183))</f>
        <v/>
      </c>
      <c r="K183" s="20" t="str">
        <f aca="false">IFERROR(IF($J183="","",$J183/(ABS($E183-$F183)*$H183)),"")</f>
        <v/>
      </c>
      <c r="L183" s="17" t="str">
        <f aca="false">IF($J183="","",IF($J183&gt;0,"Win",IF($J183&lt;0,"Loss","BE")))</f>
        <v/>
      </c>
      <c r="M183" s="17"/>
      <c r="N183" s="21"/>
      <c r="O183" s="19" t="n">
        <f aca="false">IF(COUNT($J$2:$J183)=0,"",SUM($J$2:$J183))</f>
        <v>695.000000000002</v>
      </c>
      <c r="P183" s="19" t="n">
        <f aca="false">IF($O183="","",Dashboard!$B$3+$O183)</f>
        <v>10695</v>
      </c>
      <c r="Q183" s="19" t="n">
        <f aca="false">IF($P183="","",MAX($P$2:$P183))</f>
        <v>10695</v>
      </c>
      <c r="R183" s="19" t="n">
        <f aca="false">IF($P183="","",$P183-$Q183)</f>
        <v>0</v>
      </c>
    </row>
    <row r="184" customFormat="false" ht="15" hidden="false" customHeight="false" outlineLevel="0" collapsed="false">
      <c r="A184" s="15"/>
      <c r="B184" s="17"/>
      <c r="C184" s="17"/>
      <c r="D184" s="17"/>
      <c r="E184" s="22"/>
      <c r="F184" s="22"/>
      <c r="G184" s="22"/>
      <c r="H184" s="17"/>
      <c r="I184" s="22"/>
      <c r="J184" s="19" t="str">
        <f aca="false">IF(OR($E184="",$G184="",$H184=""),"",(IF($D184="Short",($E184-$G184),($G184-$E184))*$H184)-N($I184))</f>
        <v/>
      </c>
      <c r="K184" s="20" t="str">
        <f aca="false">IFERROR(IF($J184="","",$J184/(ABS($E184-$F184)*$H184)),"")</f>
        <v/>
      </c>
      <c r="L184" s="17" t="str">
        <f aca="false">IF($J184="","",IF($J184&gt;0,"Win",IF($J184&lt;0,"Loss","BE")))</f>
        <v/>
      </c>
      <c r="M184" s="17"/>
      <c r="N184" s="21"/>
      <c r="O184" s="19" t="n">
        <f aca="false">IF(COUNT($J$2:$J184)=0,"",SUM($J$2:$J184))</f>
        <v>695.000000000002</v>
      </c>
      <c r="P184" s="19" t="n">
        <f aca="false">IF($O184="","",Dashboard!$B$3+$O184)</f>
        <v>10695</v>
      </c>
      <c r="Q184" s="19" t="n">
        <f aca="false">IF($P184="","",MAX($P$2:$P184))</f>
        <v>10695</v>
      </c>
      <c r="R184" s="19" t="n">
        <f aca="false">IF($P184="","",$P184-$Q184)</f>
        <v>0</v>
      </c>
    </row>
    <row r="185" customFormat="false" ht="15" hidden="false" customHeight="false" outlineLevel="0" collapsed="false">
      <c r="A185" s="15"/>
      <c r="B185" s="17"/>
      <c r="C185" s="17"/>
      <c r="D185" s="17"/>
      <c r="E185" s="22"/>
      <c r="F185" s="22"/>
      <c r="G185" s="22"/>
      <c r="H185" s="17"/>
      <c r="I185" s="22"/>
      <c r="J185" s="19" t="str">
        <f aca="false">IF(OR($E185="",$G185="",$H185=""),"",(IF($D185="Short",($E185-$G185),($G185-$E185))*$H185)-N($I185))</f>
        <v/>
      </c>
      <c r="K185" s="20" t="str">
        <f aca="false">IFERROR(IF($J185="","",$J185/(ABS($E185-$F185)*$H185)),"")</f>
        <v/>
      </c>
      <c r="L185" s="17" t="str">
        <f aca="false">IF($J185="","",IF($J185&gt;0,"Win",IF($J185&lt;0,"Loss","BE")))</f>
        <v/>
      </c>
      <c r="M185" s="17"/>
      <c r="N185" s="21"/>
      <c r="O185" s="19" t="n">
        <f aca="false">IF(COUNT($J$2:$J185)=0,"",SUM($J$2:$J185))</f>
        <v>695.000000000002</v>
      </c>
      <c r="P185" s="19" t="n">
        <f aca="false">IF($O185="","",Dashboard!$B$3+$O185)</f>
        <v>10695</v>
      </c>
      <c r="Q185" s="19" t="n">
        <f aca="false">IF($P185="","",MAX($P$2:$P185))</f>
        <v>10695</v>
      </c>
      <c r="R185" s="19" t="n">
        <f aca="false">IF($P185="","",$P185-$Q185)</f>
        <v>0</v>
      </c>
    </row>
    <row r="186" customFormat="false" ht="15" hidden="false" customHeight="false" outlineLevel="0" collapsed="false">
      <c r="A186" s="15"/>
      <c r="B186" s="17"/>
      <c r="C186" s="17"/>
      <c r="D186" s="17"/>
      <c r="E186" s="22"/>
      <c r="F186" s="22"/>
      <c r="G186" s="22"/>
      <c r="H186" s="17"/>
      <c r="I186" s="22"/>
      <c r="J186" s="19" t="str">
        <f aca="false">IF(OR($E186="",$G186="",$H186=""),"",(IF($D186="Short",($E186-$G186),($G186-$E186))*$H186)-N($I186))</f>
        <v/>
      </c>
      <c r="K186" s="20" t="str">
        <f aca="false">IFERROR(IF($J186="","",$J186/(ABS($E186-$F186)*$H186)),"")</f>
        <v/>
      </c>
      <c r="L186" s="17" t="str">
        <f aca="false">IF($J186="","",IF($J186&gt;0,"Win",IF($J186&lt;0,"Loss","BE")))</f>
        <v/>
      </c>
      <c r="M186" s="17"/>
      <c r="N186" s="21"/>
      <c r="O186" s="19" t="n">
        <f aca="false">IF(COUNT($J$2:$J186)=0,"",SUM($J$2:$J186))</f>
        <v>695.000000000002</v>
      </c>
      <c r="P186" s="19" t="n">
        <f aca="false">IF($O186="","",Dashboard!$B$3+$O186)</f>
        <v>10695</v>
      </c>
      <c r="Q186" s="19" t="n">
        <f aca="false">IF($P186="","",MAX($P$2:$P186))</f>
        <v>10695</v>
      </c>
      <c r="R186" s="19" t="n">
        <f aca="false">IF($P186="","",$P186-$Q186)</f>
        <v>0</v>
      </c>
    </row>
    <row r="187" customFormat="false" ht="15" hidden="false" customHeight="false" outlineLevel="0" collapsed="false">
      <c r="A187" s="15"/>
      <c r="B187" s="17"/>
      <c r="C187" s="17"/>
      <c r="D187" s="17"/>
      <c r="E187" s="22"/>
      <c r="F187" s="22"/>
      <c r="G187" s="22"/>
      <c r="H187" s="17"/>
      <c r="I187" s="22"/>
      <c r="J187" s="19" t="str">
        <f aca="false">IF(OR($E187="",$G187="",$H187=""),"",(IF($D187="Short",($E187-$G187),($G187-$E187))*$H187)-N($I187))</f>
        <v/>
      </c>
      <c r="K187" s="20" t="str">
        <f aca="false">IFERROR(IF($J187="","",$J187/(ABS($E187-$F187)*$H187)),"")</f>
        <v/>
      </c>
      <c r="L187" s="17" t="str">
        <f aca="false">IF($J187="","",IF($J187&gt;0,"Win",IF($J187&lt;0,"Loss","BE")))</f>
        <v/>
      </c>
      <c r="M187" s="17"/>
      <c r="N187" s="21"/>
      <c r="O187" s="19" t="n">
        <f aca="false">IF(COUNT($J$2:$J187)=0,"",SUM($J$2:$J187))</f>
        <v>695.000000000002</v>
      </c>
      <c r="P187" s="19" t="n">
        <f aca="false">IF($O187="","",Dashboard!$B$3+$O187)</f>
        <v>10695</v>
      </c>
      <c r="Q187" s="19" t="n">
        <f aca="false">IF($P187="","",MAX($P$2:$P187))</f>
        <v>10695</v>
      </c>
      <c r="R187" s="19" t="n">
        <f aca="false">IF($P187="","",$P187-$Q187)</f>
        <v>0</v>
      </c>
    </row>
    <row r="188" customFormat="false" ht="15" hidden="false" customHeight="false" outlineLevel="0" collapsed="false">
      <c r="A188" s="15"/>
      <c r="B188" s="17"/>
      <c r="C188" s="17"/>
      <c r="D188" s="17"/>
      <c r="E188" s="22"/>
      <c r="F188" s="22"/>
      <c r="G188" s="22"/>
      <c r="H188" s="17"/>
      <c r="I188" s="22"/>
      <c r="J188" s="19" t="str">
        <f aca="false">IF(OR($E188="",$G188="",$H188=""),"",(IF($D188="Short",($E188-$G188),($G188-$E188))*$H188)-N($I188))</f>
        <v/>
      </c>
      <c r="K188" s="20" t="str">
        <f aca="false">IFERROR(IF($J188="","",$J188/(ABS($E188-$F188)*$H188)),"")</f>
        <v/>
      </c>
      <c r="L188" s="17" t="str">
        <f aca="false">IF($J188="","",IF($J188&gt;0,"Win",IF($J188&lt;0,"Loss","BE")))</f>
        <v/>
      </c>
      <c r="M188" s="17"/>
      <c r="N188" s="21"/>
      <c r="O188" s="19" t="n">
        <f aca="false">IF(COUNT($J$2:$J188)=0,"",SUM($J$2:$J188))</f>
        <v>695.000000000002</v>
      </c>
      <c r="P188" s="19" t="n">
        <f aca="false">IF($O188="","",Dashboard!$B$3+$O188)</f>
        <v>10695</v>
      </c>
      <c r="Q188" s="19" t="n">
        <f aca="false">IF($P188="","",MAX($P$2:$P188))</f>
        <v>10695</v>
      </c>
      <c r="R188" s="19" t="n">
        <f aca="false">IF($P188="","",$P188-$Q188)</f>
        <v>0</v>
      </c>
    </row>
    <row r="189" customFormat="false" ht="15" hidden="false" customHeight="false" outlineLevel="0" collapsed="false">
      <c r="A189" s="15"/>
      <c r="B189" s="17"/>
      <c r="C189" s="17"/>
      <c r="D189" s="17"/>
      <c r="E189" s="22"/>
      <c r="F189" s="22"/>
      <c r="G189" s="22"/>
      <c r="H189" s="17"/>
      <c r="I189" s="22"/>
      <c r="J189" s="19" t="str">
        <f aca="false">IF(OR($E189="",$G189="",$H189=""),"",(IF($D189="Short",($E189-$G189),($G189-$E189))*$H189)-N($I189))</f>
        <v/>
      </c>
      <c r="K189" s="20" t="str">
        <f aca="false">IFERROR(IF($J189="","",$J189/(ABS($E189-$F189)*$H189)),"")</f>
        <v/>
      </c>
      <c r="L189" s="17" t="str">
        <f aca="false">IF($J189="","",IF($J189&gt;0,"Win",IF($J189&lt;0,"Loss","BE")))</f>
        <v/>
      </c>
      <c r="M189" s="17"/>
      <c r="N189" s="21"/>
      <c r="O189" s="19" t="n">
        <f aca="false">IF(COUNT($J$2:$J189)=0,"",SUM($J$2:$J189))</f>
        <v>695.000000000002</v>
      </c>
      <c r="P189" s="19" t="n">
        <f aca="false">IF($O189="","",Dashboard!$B$3+$O189)</f>
        <v>10695</v>
      </c>
      <c r="Q189" s="19" t="n">
        <f aca="false">IF($P189="","",MAX($P$2:$P189))</f>
        <v>10695</v>
      </c>
      <c r="R189" s="19" t="n">
        <f aca="false">IF($P189="","",$P189-$Q189)</f>
        <v>0</v>
      </c>
    </row>
    <row r="190" customFormat="false" ht="15" hidden="false" customHeight="false" outlineLevel="0" collapsed="false">
      <c r="A190" s="15"/>
      <c r="B190" s="17"/>
      <c r="C190" s="17"/>
      <c r="D190" s="17"/>
      <c r="E190" s="22"/>
      <c r="F190" s="22"/>
      <c r="G190" s="22"/>
      <c r="H190" s="17"/>
      <c r="I190" s="22"/>
      <c r="J190" s="19" t="str">
        <f aca="false">IF(OR($E190="",$G190="",$H190=""),"",(IF($D190="Short",($E190-$G190),($G190-$E190))*$H190)-N($I190))</f>
        <v/>
      </c>
      <c r="K190" s="20" t="str">
        <f aca="false">IFERROR(IF($J190="","",$J190/(ABS($E190-$F190)*$H190)),"")</f>
        <v/>
      </c>
      <c r="L190" s="17" t="str">
        <f aca="false">IF($J190="","",IF($J190&gt;0,"Win",IF($J190&lt;0,"Loss","BE")))</f>
        <v/>
      </c>
      <c r="M190" s="17"/>
      <c r="N190" s="21"/>
      <c r="O190" s="19" t="n">
        <f aca="false">IF(COUNT($J$2:$J190)=0,"",SUM($J$2:$J190))</f>
        <v>695.000000000002</v>
      </c>
      <c r="P190" s="19" t="n">
        <f aca="false">IF($O190="","",Dashboard!$B$3+$O190)</f>
        <v>10695</v>
      </c>
      <c r="Q190" s="19" t="n">
        <f aca="false">IF($P190="","",MAX($P$2:$P190))</f>
        <v>10695</v>
      </c>
      <c r="R190" s="19" t="n">
        <f aca="false">IF($P190="","",$P190-$Q190)</f>
        <v>0</v>
      </c>
    </row>
    <row r="191" customFormat="false" ht="15" hidden="false" customHeight="false" outlineLevel="0" collapsed="false">
      <c r="A191" s="15"/>
      <c r="B191" s="17"/>
      <c r="C191" s="17"/>
      <c r="D191" s="17"/>
      <c r="E191" s="22"/>
      <c r="F191" s="22"/>
      <c r="G191" s="22"/>
      <c r="H191" s="17"/>
      <c r="I191" s="22"/>
      <c r="J191" s="19" t="str">
        <f aca="false">IF(OR($E191="",$G191="",$H191=""),"",(IF($D191="Short",($E191-$G191),($G191-$E191))*$H191)-N($I191))</f>
        <v/>
      </c>
      <c r="K191" s="20" t="str">
        <f aca="false">IFERROR(IF($J191="","",$J191/(ABS($E191-$F191)*$H191)),"")</f>
        <v/>
      </c>
      <c r="L191" s="17" t="str">
        <f aca="false">IF($J191="","",IF($J191&gt;0,"Win",IF($J191&lt;0,"Loss","BE")))</f>
        <v/>
      </c>
      <c r="M191" s="17"/>
      <c r="N191" s="21"/>
      <c r="O191" s="19" t="n">
        <f aca="false">IF(COUNT($J$2:$J191)=0,"",SUM($J$2:$J191))</f>
        <v>695.000000000002</v>
      </c>
      <c r="P191" s="19" t="n">
        <f aca="false">IF($O191="","",Dashboard!$B$3+$O191)</f>
        <v>10695</v>
      </c>
      <c r="Q191" s="19" t="n">
        <f aca="false">IF($P191="","",MAX($P$2:$P191))</f>
        <v>10695</v>
      </c>
      <c r="R191" s="19" t="n">
        <f aca="false">IF($P191="","",$P191-$Q191)</f>
        <v>0</v>
      </c>
    </row>
    <row r="192" customFormat="false" ht="15" hidden="false" customHeight="false" outlineLevel="0" collapsed="false">
      <c r="A192" s="15"/>
      <c r="B192" s="17"/>
      <c r="C192" s="17"/>
      <c r="D192" s="17"/>
      <c r="E192" s="22"/>
      <c r="F192" s="22"/>
      <c r="G192" s="22"/>
      <c r="H192" s="17"/>
      <c r="I192" s="22"/>
      <c r="J192" s="19" t="str">
        <f aca="false">IF(OR($E192="",$G192="",$H192=""),"",(IF($D192="Short",($E192-$G192),($G192-$E192))*$H192)-N($I192))</f>
        <v/>
      </c>
      <c r="K192" s="20" t="str">
        <f aca="false">IFERROR(IF($J192="","",$J192/(ABS($E192-$F192)*$H192)),"")</f>
        <v/>
      </c>
      <c r="L192" s="17" t="str">
        <f aca="false">IF($J192="","",IF($J192&gt;0,"Win",IF($J192&lt;0,"Loss","BE")))</f>
        <v/>
      </c>
      <c r="M192" s="17"/>
      <c r="N192" s="21"/>
      <c r="O192" s="19" t="n">
        <f aca="false">IF(COUNT($J$2:$J192)=0,"",SUM($J$2:$J192))</f>
        <v>695.000000000002</v>
      </c>
      <c r="P192" s="19" t="n">
        <f aca="false">IF($O192="","",Dashboard!$B$3+$O192)</f>
        <v>10695</v>
      </c>
      <c r="Q192" s="19" t="n">
        <f aca="false">IF($P192="","",MAX($P$2:$P192))</f>
        <v>10695</v>
      </c>
      <c r="R192" s="19" t="n">
        <f aca="false">IF($P192="","",$P192-$Q192)</f>
        <v>0</v>
      </c>
    </row>
    <row r="193" customFormat="false" ht="15" hidden="false" customHeight="false" outlineLevel="0" collapsed="false">
      <c r="A193" s="15"/>
      <c r="B193" s="17"/>
      <c r="C193" s="17"/>
      <c r="D193" s="17"/>
      <c r="E193" s="22"/>
      <c r="F193" s="22"/>
      <c r="G193" s="22"/>
      <c r="H193" s="17"/>
      <c r="I193" s="22"/>
      <c r="J193" s="19" t="str">
        <f aca="false">IF(OR($E193="",$G193="",$H193=""),"",(IF($D193="Short",($E193-$G193),($G193-$E193))*$H193)-N($I193))</f>
        <v/>
      </c>
      <c r="K193" s="20" t="str">
        <f aca="false">IFERROR(IF($J193="","",$J193/(ABS($E193-$F193)*$H193)),"")</f>
        <v/>
      </c>
      <c r="L193" s="17" t="str">
        <f aca="false">IF($J193="","",IF($J193&gt;0,"Win",IF($J193&lt;0,"Loss","BE")))</f>
        <v/>
      </c>
      <c r="M193" s="17"/>
      <c r="N193" s="21"/>
      <c r="O193" s="19" t="n">
        <f aca="false">IF(COUNT($J$2:$J193)=0,"",SUM($J$2:$J193))</f>
        <v>695.000000000002</v>
      </c>
      <c r="P193" s="19" t="n">
        <f aca="false">IF($O193="","",Dashboard!$B$3+$O193)</f>
        <v>10695</v>
      </c>
      <c r="Q193" s="19" t="n">
        <f aca="false">IF($P193="","",MAX($P$2:$P193))</f>
        <v>10695</v>
      </c>
      <c r="R193" s="19" t="n">
        <f aca="false">IF($P193="","",$P193-$Q193)</f>
        <v>0</v>
      </c>
    </row>
    <row r="194" customFormat="false" ht="15" hidden="false" customHeight="false" outlineLevel="0" collapsed="false">
      <c r="A194" s="15"/>
      <c r="B194" s="17"/>
      <c r="C194" s="17"/>
      <c r="D194" s="17"/>
      <c r="E194" s="22"/>
      <c r="F194" s="22"/>
      <c r="G194" s="22"/>
      <c r="H194" s="17"/>
      <c r="I194" s="22"/>
      <c r="J194" s="19" t="str">
        <f aca="false">IF(OR($E194="",$G194="",$H194=""),"",(IF($D194="Short",($E194-$G194),($G194-$E194))*$H194)-N($I194))</f>
        <v/>
      </c>
      <c r="K194" s="20" t="str">
        <f aca="false">IFERROR(IF($J194="","",$J194/(ABS($E194-$F194)*$H194)),"")</f>
        <v/>
      </c>
      <c r="L194" s="17" t="str">
        <f aca="false">IF($J194="","",IF($J194&gt;0,"Win",IF($J194&lt;0,"Loss","BE")))</f>
        <v/>
      </c>
      <c r="M194" s="17"/>
      <c r="N194" s="21"/>
      <c r="O194" s="19" t="n">
        <f aca="false">IF(COUNT($J$2:$J194)=0,"",SUM($J$2:$J194))</f>
        <v>695.000000000002</v>
      </c>
      <c r="P194" s="19" t="n">
        <f aca="false">IF($O194="","",Dashboard!$B$3+$O194)</f>
        <v>10695</v>
      </c>
      <c r="Q194" s="19" t="n">
        <f aca="false">IF($P194="","",MAX($P$2:$P194))</f>
        <v>10695</v>
      </c>
      <c r="R194" s="19" t="n">
        <f aca="false">IF($P194="","",$P194-$Q194)</f>
        <v>0</v>
      </c>
    </row>
    <row r="195" customFormat="false" ht="15" hidden="false" customHeight="false" outlineLevel="0" collapsed="false">
      <c r="A195" s="15"/>
      <c r="B195" s="17"/>
      <c r="C195" s="17"/>
      <c r="D195" s="17"/>
      <c r="E195" s="22"/>
      <c r="F195" s="22"/>
      <c r="G195" s="22"/>
      <c r="H195" s="17"/>
      <c r="I195" s="22"/>
      <c r="J195" s="19" t="str">
        <f aca="false">IF(OR($E195="",$G195="",$H195=""),"",(IF($D195="Short",($E195-$G195),($G195-$E195))*$H195)-N($I195))</f>
        <v/>
      </c>
      <c r="K195" s="20" t="str">
        <f aca="false">IFERROR(IF($J195="","",$J195/(ABS($E195-$F195)*$H195)),"")</f>
        <v/>
      </c>
      <c r="L195" s="17" t="str">
        <f aca="false">IF($J195="","",IF($J195&gt;0,"Win",IF($J195&lt;0,"Loss","BE")))</f>
        <v/>
      </c>
      <c r="M195" s="17"/>
      <c r="N195" s="21"/>
      <c r="O195" s="19" t="n">
        <f aca="false">IF(COUNT($J$2:$J195)=0,"",SUM($J$2:$J195))</f>
        <v>695.000000000002</v>
      </c>
      <c r="P195" s="19" t="n">
        <f aca="false">IF($O195="","",Dashboard!$B$3+$O195)</f>
        <v>10695</v>
      </c>
      <c r="Q195" s="19" t="n">
        <f aca="false">IF($P195="","",MAX($P$2:$P195))</f>
        <v>10695</v>
      </c>
      <c r="R195" s="19" t="n">
        <f aca="false">IF($P195="","",$P195-$Q195)</f>
        <v>0</v>
      </c>
    </row>
    <row r="196" customFormat="false" ht="15" hidden="false" customHeight="false" outlineLevel="0" collapsed="false">
      <c r="A196" s="15"/>
      <c r="B196" s="17"/>
      <c r="C196" s="17"/>
      <c r="D196" s="17"/>
      <c r="E196" s="22"/>
      <c r="F196" s="22"/>
      <c r="G196" s="22"/>
      <c r="H196" s="17"/>
      <c r="I196" s="22"/>
      <c r="J196" s="19" t="str">
        <f aca="false">IF(OR($E196="",$G196="",$H196=""),"",(IF($D196="Short",($E196-$G196),($G196-$E196))*$H196)-N($I196))</f>
        <v/>
      </c>
      <c r="K196" s="20" t="str">
        <f aca="false">IFERROR(IF($J196="","",$J196/(ABS($E196-$F196)*$H196)),"")</f>
        <v/>
      </c>
      <c r="L196" s="17" t="str">
        <f aca="false">IF($J196="","",IF($J196&gt;0,"Win",IF($J196&lt;0,"Loss","BE")))</f>
        <v/>
      </c>
      <c r="M196" s="17"/>
      <c r="N196" s="21"/>
      <c r="O196" s="19" t="n">
        <f aca="false">IF(COUNT($J$2:$J196)=0,"",SUM($J$2:$J196))</f>
        <v>695.000000000002</v>
      </c>
      <c r="P196" s="19" t="n">
        <f aca="false">IF($O196="","",Dashboard!$B$3+$O196)</f>
        <v>10695</v>
      </c>
      <c r="Q196" s="19" t="n">
        <f aca="false">IF($P196="","",MAX($P$2:$P196))</f>
        <v>10695</v>
      </c>
      <c r="R196" s="19" t="n">
        <f aca="false">IF($P196="","",$P196-$Q196)</f>
        <v>0</v>
      </c>
    </row>
    <row r="197" customFormat="false" ht="15" hidden="false" customHeight="false" outlineLevel="0" collapsed="false">
      <c r="A197" s="15"/>
      <c r="B197" s="17"/>
      <c r="C197" s="17"/>
      <c r="D197" s="17"/>
      <c r="E197" s="22"/>
      <c r="F197" s="22"/>
      <c r="G197" s="22"/>
      <c r="H197" s="17"/>
      <c r="I197" s="22"/>
      <c r="J197" s="19" t="str">
        <f aca="false">IF(OR($E197="",$G197="",$H197=""),"",(IF($D197="Short",($E197-$G197),($G197-$E197))*$H197)-N($I197))</f>
        <v/>
      </c>
      <c r="K197" s="20" t="str">
        <f aca="false">IFERROR(IF($J197="","",$J197/(ABS($E197-$F197)*$H197)),"")</f>
        <v/>
      </c>
      <c r="L197" s="17" t="str">
        <f aca="false">IF($J197="","",IF($J197&gt;0,"Win",IF($J197&lt;0,"Loss","BE")))</f>
        <v/>
      </c>
      <c r="M197" s="17"/>
      <c r="N197" s="21"/>
      <c r="O197" s="19" t="n">
        <f aca="false">IF(COUNT($J$2:$J197)=0,"",SUM($J$2:$J197))</f>
        <v>695.000000000002</v>
      </c>
      <c r="P197" s="19" t="n">
        <f aca="false">IF($O197="","",Dashboard!$B$3+$O197)</f>
        <v>10695</v>
      </c>
      <c r="Q197" s="19" t="n">
        <f aca="false">IF($P197="","",MAX($P$2:$P197))</f>
        <v>10695</v>
      </c>
      <c r="R197" s="19" t="n">
        <f aca="false">IF($P197="","",$P197-$Q197)</f>
        <v>0</v>
      </c>
    </row>
    <row r="198" customFormat="false" ht="15" hidden="false" customHeight="false" outlineLevel="0" collapsed="false">
      <c r="A198" s="15"/>
      <c r="B198" s="17"/>
      <c r="C198" s="17"/>
      <c r="D198" s="17"/>
      <c r="E198" s="22"/>
      <c r="F198" s="22"/>
      <c r="G198" s="22"/>
      <c r="H198" s="17"/>
      <c r="I198" s="22"/>
      <c r="J198" s="19" t="str">
        <f aca="false">IF(OR($E198="",$G198="",$H198=""),"",(IF($D198="Short",($E198-$G198),($G198-$E198))*$H198)-N($I198))</f>
        <v/>
      </c>
      <c r="K198" s="20" t="str">
        <f aca="false">IFERROR(IF($J198="","",$J198/(ABS($E198-$F198)*$H198)),"")</f>
        <v/>
      </c>
      <c r="L198" s="17" t="str">
        <f aca="false">IF($J198="","",IF($J198&gt;0,"Win",IF($J198&lt;0,"Loss","BE")))</f>
        <v/>
      </c>
      <c r="M198" s="17"/>
      <c r="N198" s="21"/>
      <c r="O198" s="19" t="n">
        <f aca="false">IF(COUNT($J$2:$J198)=0,"",SUM($J$2:$J198))</f>
        <v>695.000000000002</v>
      </c>
      <c r="P198" s="19" t="n">
        <f aca="false">IF($O198="","",Dashboard!$B$3+$O198)</f>
        <v>10695</v>
      </c>
      <c r="Q198" s="19" t="n">
        <f aca="false">IF($P198="","",MAX($P$2:$P198))</f>
        <v>10695</v>
      </c>
      <c r="R198" s="19" t="n">
        <f aca="false">IF($P198="","",$P198-$Q198)</f>
        <v>0</v>
      </c>
    </row>
    <row r="199" customFormat="false" ht="15" hidden="false" customHeight="false" outlineLevel="0" collapsed="false">
      <c r="A199" s="15"/>
      <c r="B199" s="17"/>
      <c r="C199" s="17"/>
      <c r="D199" s="17"/>
      <c r="E199" s="22"/>
      <c r="F199" s="22"/>
      <c r="G199" s="22"/>
      <c r="H199" s="17"/>
      <c r="I199" s="22"/>
      <c r="J199" s="19" t="str">
        <f aca="false">IF(OR($E199="",$G199="",$H199=""),"",(IF($D199="Short",($E199-$G199),($G199-$E199))*$H199)-N($I199))</f>
        <v/>
      </c>
      <c r="K199" s="20" t="str">
        <f aca="false">IFERROR(IF($J199="","",$J199/(ABS($E199-$F199)*$H199)),"")</f>
        <v/>
      </c>
      <c r="L199" s="17" t="str">
        <f aca="false">IF($J199="","",IF($J199&gt;0,"Win",IF($J199&lt;0,"Loss","BE")))</f>
        <v/>
      </c>
      <c r="M199" s="17"/>
      <c r="N199" s="21"/>
      <c r="O199" s="19" t="n">
        <f aca="false">IF(COUNT($J$2:$J199)=0,"",SUM($J$2:$J199))</f>
        <v>695.000000000002</v>
      </c>
      <c r="P199" s="19" t="n">
        <f aca="false">IF($O199="","",Dashboard!$B$3+$O199)</f>
        <v>10695</v>
      </c>
      <c r="Q199" s="19" t="n">
        <f aca="false">IF($P199="","",MAX($P$2:$P199))</f>
        <v>10695</v>
      </c>
      <c r="R199" s="19" t="n">
        <f aca="false">IF($P199="","",$P199-$Q199)</f>
        <v>0</v>
      </c>
    </row>
    <row r="200" customFormat="false" ht="15" hidden="false" customHeight="false" outlineLevel="0" collapsed="false">
      <c r="A200" s="15"/>
      <c r="B200" s="17"/>
      <c r="C200" s="17"/>
      <c r="D200" s="17"/>
      <c r="E200" s="22"/>
      <c r="F200" s="22"/>
      <c r="G200" s="22"/>
      <c r="H200" s="17"/>
      <c r="I200" s="22"/>
      <c r="J200" s="19" t="str">
        <f aca="false">IF(OR($E200="",$G200="",$H200=""),"",(IF($D200="Short",($E200-$G200),($G200-$E200))*$H200)-N($I200))</f>
        <v/>
      </c>
      <c r="K200" s="20" t="str">
        <f aca="false">IFERROR(IF($J200="","",$J200/(ABS($E200-$F200)*$H200)),"")</f>
        <v/>
      </c>
      <c r="L200" s="17" t="str">
        <f aca="false">IF($J200="","",IF($J200&gt;0,"Win",IF($J200&lt;0,"Loss","BE")))</f>
        <v/>
      </c>
      <c r="M200" s="17"/>
      <c r="N200" s="21"/>
      <c r="O200" s="19" t="n">
        <f aca="false">IF(COUNT($J$2:$J200)=0,"",SUM($J$2:$J200))</f>
        <v>695.000000000002</v>
      </c>
      <c r="P200" s="19" t="n">
        <f aca="false">IF($O200="","",Dashboard!$B$3+$O200)</f>
        <v>10695</v>
      </c>
      <c r="Q200" s="19" t="n">
        <f aca="false">IF($P200="","",MAX($P$2:$P200))</f>
        <v>10695</v>
      </c>
      <c r="R200" s="19" t="n">
        <f aca="false">IF($P200="","",$P200-$Q200)</f>
        <v>0</v>
      </c>
    </row>
    <row r="201" customFormat="false" ht="15" hidden="false" customHeight="false" outlineLevel="0" collapsed="false">
      <c r="A201" s="15"/>
      <c r="B201" s="17"/>
      <c r="C201" s="17"/>
      <c r="D201" s="17"/>
      <c r="E201" s="22"/>
      <c r="F201" s="22"/>
      <c r="G201" s="22"/>
      <c r="H201" s="17"/>
      <c r="I201" s="22"/>
      <c r="J201" s="19" t="str">
        <f aca="false">IF(OR($E201="",$G201="",$H201=""),"",(IF($D201="Short",($E201-$G201),($G201-$E201))*$H201)-N($I201))</f>
        <v/>
      </c>
      <c r="K201" s="20" t="str">
        <f aca="false">IFERROR(IF($J201="","",$J201/(ABS($E201-$F201)*$H201)),"")</f>
        <v/>
      </c>
      <c r="L201" s="17" t="str">
        <f aca="false">IF($J201="","",IF($J201&gt;0,"Win",IF($J201&lt;0,"Loss","BE")))</f>
        <v/>
      </c>
      <c r="M201" s="17"/>
      <c r="N201" s="21"/>
      <c r="O201" s="19" t="n">
        <f aca="false">IF(COUNT($J$2:$J201)=0,"",SUM($J$2:$J201))</f>
        <v>695.000000000002</v>
      </c>
      <c r="P201" s="19" t="n">
        <f aca="false">IF($O201="","",Dashboard!$B$3+$O201)</f>
        <v>10695</v>
      </c>
      <c r="Q201" s="19" t="n">
        <f aca="false">IF($P201="","",MAX($P$2:$P201))</f>
        <v>10695</v>
      </c>
      <c r="R201" s="19" t="n">
        <f aca="false">IF($P201="","",$P201-$Q201)</f>
        <v>0</v>
      </c>
    </row>
  </sheetData>
  <dataValidations count="3">
    <dataValidation allowBlank="true" errorStyle="stop" operator="between" showDropDown="false" showErrorMessage="false" showInputMessage="false" sqref="C2:C201" type="list">
      <formula1>Lists!$A$2:$A$11</formula1>
      <formula2>0</formula2>
    </dataValidation>
    <dataValidation allowBlank="true" errorStyle="stop" operator="between" showDropDown="false" showErrorMessage="false" showInputMessage="false" sqref="D2:D201" type="list">
      <formula1>Lists!$C$2:$C$3</formula1>
      <formula2>0</formula2>
    </dataValidation>
    <dataValidation allowBlank="true" errorStyle="stop" operator="between" showDropDown="false" showErrorMessage="false" showInputMessage="false" sqref="M2:M201" type="list">
      <formula1>Lists!$E$2:$E$8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4"/>
    <col collapsed="false" customWidth="true" hidden="false" outlineLevel="0" max="2" min="2" style="0" width="10"/>
    <col collapsed="false" customWidth="true" hidden="false" outlineLevel="0" max="3" min="3" style="0" width="14"/>
    <col collapsed="false" customWidth="true" hidden="false" outlineLevel="0" max="5" min="4" style="0" width="10"/>
  </cols>
  <sheetData>
    <row r="1" customFormat="false" ht="15" hidden="false" customHeight="false" outlineLevel="0" collapsed="false">
      <c r="A1" s="14" t="s">
        <v>38</v>
      </c>
      <c r="B1" s="14" t="s">
        <v>55</v>
      </c>
      <c r="C1" s="14" t="s">
        <v>5</v>
      </c>
      <c r="D1" s="14" t="s">
        <v>56</v>
      </c>
      <c r="E1" s="14" t="s">
        <v>57</v>
      </c>
    </row>
    <row r="2" customFormat="false" ht="15" hidden="false" customHeight="false" outlineLevel="0" collapsed="false">
      <c r="A2" s="23" t="s">
        <v>17</v>
      </c>
      <c r="B2" s="24" t="n">
        <f aca="false">COUNTIFS('Trade Log'!$C$2:$C$201,$A2,'Trade Log'!$J$2:$J$201,"&lt;&gt;")</f>
        <v>1</v>
      </c>
      <c r="C2" s="25" t="n">
        <f aca="false">SUMIF('Trade Log'!$C$2:$C$201,$A2,'Trade Log'!$J$2:$J$201)</f>
        <v>384.000000000001</v>
      </c>
      <c r="D2" s="24" t="n">
        <f aca="false">COUNTIFS('Trade Log'!$C$2:$C$201,$A2,'Trade Log'!$L$2:$L$201,"Win")</f>
        <v>1</v>
      </c>
      <c r="E2" s="26" t="n">
        <f aca="false">IFERROR($D2/$B2,0)</f>
        <v>1</v>
      </c>
    </row>
    <row r="3" customFormat="false" ht="15" hidden="false" customHeight="false" outlineLevel="0" collapsed="false">
      <c r="A3" s="23" t="s">
        <v>20</v>
      </c>
      <c r="B3" s="24" t="n">
        <f aca="false">COUNTIFS('Trade Log'!$C$2:$C$201,$A3,'Trade Log'!$J$2:$J$201,"&lt;&gt;")</f>
        <v>0</v>
      </c>
      <c r="C3" s="25" t="n">
        <f aca="false">SUMIF('Trade Log'!$C$2:$C$201,$A3,'Trade Log'!$J$2:$J$201)</f>
        <v>0</v>
      </c>
      <c r="D3" s="24" t="n">
        <f aca="false">COUNTIFS('Trade Log'!$C$2:$C$201,$A3,'Trade Log'!$L$2:$L$201,"Win")</f>
        <v>0</v>
      </c>
      <c r="E3" s="26" t="n">
        <f aca="false">IFERROR($D3/$B3,0)</f>
        <v>0</v>
      </c>
    </row>
    <row r="4" customFormat="false" ht="15" hidden="false" customHeight="false" outlineLevel="0" collapsed="false">
      <c r="A4" s="23" t="s">
        <v>23</v>
      </c>
      <c r="B4" s="24" t="n">
        <f aca="false">COUNTIFS('Trade Log'!$C$2:$C$201,$A4,'Trade Log'!$J$2:$J$201,"&lt;&gt;")</f>
        <v>0</v>
      </c>
      <c r="C4" s="25" t="n">
        <f aca="false">SUMIF('Trade Log'!$C$2:$C$201,$A4,'Trade Log'!$J$2:$J$201)</f>
        <v>0</v>
      </c>
      <c r="D4" s="24" t="n">
        <f aca="false">COUNTIFS('Trade Log'!$C$2:$C$201,$A4,'Trade Log'!$L$2:$L$201,"Win")</f>
        <v>0</v>
      </c>
      <c r="E4" s="26" t="n">
        <f aca="false">IFERROR($D4/$B4,0)</f>
        <v>0</v>
      </c>
    </row>
    <row r="5" customFormat="false" ht="15" hidden="false" customHeight="false" outlineLevel="0" collapsed="false">
      <c r="A5" s="23" t="s">
        <v>25</v>
      </c>
      <c r="B5" s="24" t="n">
        <f aca="false">COUNTIFS('Trade Log'!$C$2:$C$201,$A5,'Trade Log'!$J$2:$J$201,"&lt;&gt;")</f>
        <v>0</v>
      </c>
      <c r="C5" s="25" t="n">
        <f aca="false">SUMIF('Trade Log'!$C$2:$C$201,$A5,'Trade Log'!$J$2:$J$201)</f>
        <v>0</v>
      </c>
      <c r="D5" s="24" t="n">
        <f aca="false">COUNTIFS('Trade Log'!$C$2:$C$201,$A5,'Trade Log'!$L$2:$L$201,"Win")</f>
        <v>0</v>
      </c>
      <c r="E5" s="26" t="n">
        <f aca="false">IFERROR($D5/$B5,0)</f>
        <v>0</v>
      </c>
    </row>
    <row r="6" customFormat="false" ht="15" hidden="false" customHeight="false" outlineLevel="0" collapsed="false">
      <c r="A6" s="23" t="s">
        <v>27</v>
      </c>
      <c r="B6" s="24" t="n">
        <f aca="false">COUNTIFS('Trade Log'!$C$2:$C$201,$A6,'Trade Log'!$J$2:$J$201,"&lt;&gt;")</f>
        <v>0</v>
      </c>
      <c r="C6" s="25" t="n">
        <f aca="false">SUMIF('Trade Log'!$C$2:$C$201,$A6,'Trade Log'!$J$2:$J$201)</f>
        <v>0</v>
      </c>
      <c r="D6" s="24" t="n">
        <f aca="false">COUNTIFS('Trade Log'!$C$2:$C$201,$A6,'Trade Log'!$L$2:$L$201,"Win")</f>
        <v>0</v>
      </c>
      <c r="E6" s="26" t="n">
        <f aca="false">IFERROR($D6/$B6,0)</f>
        <v>0</v>
      </c>
    </row>
    <row r="7" customFormat="false" ht="15" hidden="false" customHeight="false" outlineLevel="0" collapsed="false">
      <c r="A7" s="23" t="s">
        <v>29</v>
      </c>
      <c r="B7" s="24" t="n">
        <f aca="false">COUNTIFS('Trade Log'!$C$2:$C$201,$A7,'Trade Log'!$J$2:$J$201,"&lt;&gt;")</f>
        <v>0</v>
      </c>
      <c r="C7" s="25" t="n">
        <f aca="false">SUMIF('Trade Log'!$C$2:$C$201,$A7,'Trade Log'!$J$2:$J$201)</f>
        <v>0</v>
      </c>
      <c r="D7" s="24" t="n">
        <f aca="false">COUNTIFS('Trade Log'!$C$2:$C$201,$A7,'Trade Log'!$L$2:$L$201,"Win")</f>
        <v>0</v>
      </c>
      <c r="E7" s="26" t="n">
        <f aca="false">IFERROR($D7/$B7,0)</f>
        <v>0</v>
      </c>
    </row>
    <row r="8" customFormat="false" ht="15" hidden="false" customHeight="false" outlineLevel="0" collapsed="false">
      <c r="A8" s="23" t="s">
        <v>31</v>
      </c>
      <c r="B8" s="24" t="n">
        <f aca="false">COUNTIFS('Trade Log'!$C$2:$C$201,$A8,'Trade Log'!$J$2:$J$201,"&lt;&gt;")</f>
        <v>0</v>
      </c>
      <c r="C8" s="25" t="n">
        <f aca="false">SUMIF('Trade Log'!$C$2:$C$201,$A8,'Trade Log'!$J$2:$J$201)</f>
        <v>0</v>
      </c>
      <c r="D8" s="24" t="n">
        <f aca="false">COUNTIFS('Trade Log'!$C$2:$C$201,$A8,'Trade Log'!$L$2:$L$201,"Win")</f>
        <v>0</v>
      </c>
      <c r="E8" s="26" t="n">
        <f aca="false">IFERROR($D8/$B8,0)</f>
        <v>0</v>
      </c>
    </row>
    <row r="9" customFormat="false" ht="15" hidden="false" customHeight="false" outlineLevel="0" collapsed="false">
      <c r="A9" s="23" t="s">
        <v>33</v>
      </c>
      <c r="B9" s="24" t="n">
        <f aca="false">COUNTIFS('Trade Log'!$C$2:$C$201,$A9,'Trade Log'!$J$2:$J$201,"&lt;&gt;")</f>
        <v>0</v>
      </c>
      <c r="C9" s="25" t="n">
        <f aca="false">SUMIF('Trade Log'!$C$2:$C$201,$A9,'Trade Log'!$J$2:$J$201)</f>
        <v>0</v>
      </c>
      <c r="D9" s="24" t="n">
        <f aca="false">COUNTIFS('Trade Log'!$C$2:$C$201,$A9,'Trade Log'!$L$2:$L$201,"Win")</f>
        <v>0</v>
      </c>
      <c r="E9" s="26" t="n">
        <f aca="false">IFERROR($D9/$B9,0)</f>
        <v>0</v>
      </c>
    </row>
    <row r="10" customFormat="false" ht="15" hidden="false" customHeight="false" outlineLevel="0" collapsed="false">
      <c r="A10" s="23" t="s">
        <v>34</v>
      </c>
      <c r="B10" s="24" t="n">
        <f aca="false">COUNTIFS('Trade Log'!$C$2:$C$201,$A10,'Trade Log'!$J$2:$J$201,"&lt;&gt;")</f>
        <v>1</v>
      </c>
      <c r="C10" s="25" t="n">
        <f aca="false">SUMIF('Trade Log'!$C$2:$C$201,$A10,'Trade Log'!$J$2:$J$201)</f>
        <v>144</v>
      </c>
      <c r="D10" s="24" t="n">
        <f aca="false">COUNTIFS('Trade Log'!$C$2:$C$201,$A10,'Trade Log'!$L$2:$L$201,"Win")</f>
        <v>1</v>
      </c>
      <c r="E10" s="26" t="n">
        <f aca="false">IFERROR($D10/$B10,0)</f>
        <v>1</v>
      </c>
    </row>
    <row r="11" customFormat="false" ht="15" hidden="false" customHeight="false" outlineLevel="0" collapsed="false">
      <c r="A11" s="23" t="s">
        <v>35</v>
      </c>
      <c r="B11" s="24" t="n">
        <f aca="false">COUNTIFS('Trade Log'!$C$2:$C$201,$A11,'Trade Log'!$J$2:$J$201,"&lt;&gt;")</f>
        <v>1</v>
      </c>
      <c r="C11" s="25" t="n">
        <f aca="false">SUMIF('Trade Log'!$C$2:$C$201,$A11,'Trade Log'!$J$2:$J$201)</f>
        <v>167</v>
      </c>
      <c r="D11" s="24" t="n">
        <f aca="false">COUNTIFS('Trade Log'!$C$2:$C$201,$A11,'Trade Log'!$L$2:$L$201,"Win")</f>
        <v>1</v>
      </c>
      <c r="E11" s="26" t="n">
        <f aca="false">IFERROR($D11/$B11,0)</f>
        <v>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90"/>
  </cols>
  <sheetData>
    <row r="1" customFormat="false" ht="24.45" hidden="false" customHeight="false" outlineLevel="0" collapsed="false">
      <c r="A1" s="1" t="s">
        <v>58</v>
      </c>
      <c r="B1" s="2"/>
      <c r="C1" s="2"/>
      <c r="D1" s="2"/>
      <c r="E1" s="2"/>
      <c r="F1" s="2"/>
      <c r="G1" s="2"/>
      <c r="H1" s="2"/>
      <c r="I1" s="2"/>
      <c r="J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21.75" hidden="false" customHeight="true" outlineLevel="0" collapsed="false">
      <c r="A3" s="27" t="s">
        <v>59</v>
      </c>
      <c r="B3" s="28" t="s">
        <v>60</v>
      </c>
      <c r="C3" s="2"/>
      <c r="D3" s="2"/>
      <c r="E3" s="2"/>
      <c r="F3" s="2"/>
      <c r="G3" s="2"/>
      <c r="H3" s="2"/>
      <c r="I3" s="2"/>
      <c r="J3" s="2"/>
    </row>
    <row r="4" customFormat="false" ht="21.75" hidden="false" customHeight="true" outlineLevel="0" collapsed="false">
      <c r="A4" s="27" t="s">
        <v>59</v>
      </c>
      <c r="B4" s="29" t="s">
        <v>61</v>
      </c>
      <c r="C4" s="2"/>
      <c r="D4" s="2"/>
      <c r="E4" s="2"/>
      <c r="F4" s="2"/>
      <c r="G4" s="2"/>
      <c r="H4" s="2"/>
      <c r="I4" s="2"/>
      <c r="J4" s="2"/>
    </row>
    <row r="5" customFormat="false" ht="21.75" hidden="false" customHeight="true" outlineLevel="0" collapsed="false">
      <c r="A5" s="27" t="s">
        <v>59</v>
      </c>
      <c r="B5" s="29" t="s">
        <v>62</v>
      </c>
      <c r="C5" s="2"/>
      <c r="D5" s="2"/>
      <c r="E5" s="2"/>
      <c r="F5" s="2"/>
      <c r="G5" s="2"/>
      <c r="H5" s="2"/>
      <c r="I5" s="2"/>
      <c r="J5" s="2"/>
    </row>
    <row r="6" customFormat="false" ht="21.75" hidden="false" customHeight="true" outlineLevel="0" collapsed="false">
      <c r="A6" s="27" t="s">
        <v>59</v>
      </c>
      <c r="B6" s="29" t="s">
        <v>63</v>
      </c>
      <c r="C6" s="2"/>
      <c r="D6" s="2"/>
      <c r="E6" s="2"/>
      <c r="F6" s="2"/>
      <c r="G6" s="2"/>
      <c r="H6" s="2"/>
      <c r="I6" s="2"/>
      <c r="J6" s="2"/>
    </row>
    <row r="7" customFormat="false" ht="21.75" hidden="false" customHeight="true" outlineLevel="0" collapsed="false">
      <c r="A7" s="27" t="s">
        <v>59</v>
      </c>
      <c r="B7" s="29" t="s">
        <v>64</v>
      </c>
      <c r="C7" s="2"/>
      <c r="D7" s="2"/>
      <c r="E7" s="2"/>
      <c r="F7" s="2"/>
      <c r="G7" s="2"/>
      <c r="H7" s="2"/>
      <c r="I7" s="2"/>
      <c r="J7" s="2"/>
    </row>
    <row r="8" customFormat="false" ht="21.75" hidden="false" customHeight="true" outlineLevel="0" collapsed="false">
      <c r="A8" s="27" t="s">
        <v>59</v>
      </c>
      <c r="B8" s="29" t="s">
        <v>65</v>
      </c>
      <c r="C8" s="2"/>
      <c r="D8" s="2"/>
      <c r="E8" s="2"/>
      <c r="F8" s="2"/>
      <c r="G8" s="2"/>
      <c r="H8" s="2"/>
      <c r="I8" s="2"/>
      <c r="J8" s="2"/>
    </row>
    <row r="9" customFormat="false" ht="21.75" hidden="false" customHeight="true" outlineLevel="0" collapsed="false">
      <c r="A9" s="27" t="s">
        <v>59</v>
      </c>
      <c r="B9" s="29" t="s">
        <v>66</v>
      </c>
      <c r="C9" s="2"/>
      <c r="D9" s="2"/>
      <c r="E9" s="2"/>
      <c r="F9" s="2"/>
      <c r="G9" s="2"/>
      <c r="H9" s="2"/>
      <c r="I9" s="2"/>
      <c r="J9" s="2"/>
    </row>
    <row r="10" customFormat="false" ht="21.75" hidden="false" customHeight="true" outlineLevel="0" collapsed="false">
      <c r="A10" s="27" t="s">
        <v>59</v>
      </c>
      <c r="B10" s="29" t="s">
        <v>67</v>
      </c>
      <c r="C10" s="2"/>
      <c r="D10" s="2"/>
      <c r="E10" s="2"/>
      <c r="F10" s="2"/>
      <c r="G10" s="2"/>
      <c r="H10" s="2"/>
      <c r="I10" s="2"/>
      <c r="J10" s="2"/>
    </row>
    <row r="11" customFormat="false" ht="21.75" hidden="false" customHeight="true" outlineLevel="0" collapsed="false">
      <c r="A11" s="27" t="s">
        <v>59</v>
      </c>
      <c r="B11" s="29" t="s">
        <v>68</v>
      </c>
      <c r="C11" s="2"/>
      <c r="D11" s="2"/>
      <c r="E11" s="2"/>
      <c r="F11" s="2"/>
      <c r="G11" s="2"/>
      <c r="H11" s="2"/>
      <c r="I11" s="2"/>
      <c r="J11" s="2"/>
    </row>
    <row r="12" customFormat="false" ht="15" hidden="false" customHeight="false" outlineLevel="0" collapsed="false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customFormat="false" ht="15" hidden="false" customHeight="false" outlineLevel="0" collapsed="false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customFormat="false" ht="15" hidden="false" customHeight="false" outlineLevel="0" collapsed="false">
      <c r="A14" s="2"/>
      <c r="B14" s="3" t="s">
        <v>69</v>
      </c>
      <c r="C14" s="2"/>
      <c r="D14" s="2"/>
      <c r="E14" s="2"/>
      <c r="F14" s="2"/>
      <c r="G14" s="2"/>
      <c r="H14" s="2"/>
      <c r="I14" s="2"/>
      <c r="J14" s="2"/>
    </row>
    <row r="15" customFormat="false" ht="15" hidden="false" customHeight="fals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customFormat="false" ht="15" hidden="false" customHeight="fals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customFormat="false" ht="15" hidden="false" customHeight="fals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customFormat="false" ht="1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customFormat="false" ht="15" hidden="false" customHeight="false" outlineLevel="0" collapsed="false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customFormat="false" ht="15" hidden="false" customHeight="false" outlineLevel="0" collapsed="false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customFormat="false" ht="15" hidden="false" customHeight="false" outlineLevel="0" collapsed="false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customFormat="false" ht="15" hidden="false" customHeight="false" outlineLevel="0" collapsed="false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customFormat="false" ht="15" hidden="false" customHeight="false" outlineLevel="0" collapsed="false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customFormat="false" ht="1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customFormat="false" ht="1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customFormat="false" ht="15" hidden="false" customHeight="false" outlineLevel="0" collapsed="false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customFormat="false" ht="15" hidden="false" customHeight="false" outlineLevel="0" collapsed="false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customFormat="false" ht="15" hidden="false" customHeight="false" outlineLevel="0" collapsed="false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customFormat="false" ht="15" hidden="false" customHeight="false" outlineLevel="0" collapsed="false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customFormat="false" ht="15" hidden="false" customHeight="false" outlineLevel="0" collapsed="false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customFormat="false" ht="15" hidden="false" customHeight="fals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customFormat="false" ht="15" hidden="false" customHeight="fals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customFormat="false" ht="15" hidden="false" customHeight="fals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customFormat="false" ht="15" hidden="false" customHeight="false" outlineLevel="0" collapsed="false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customFormat="false" ht="15" hidden="false" customHeight="fals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customFormat="false" ht="15" hidden="false" customHeight="false" outlineLevel="0" collapsed="false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customFormat="false" ht="15" hidden="false" customHeight="fals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customFormat="false" ht="15" hidden="false" customHeight="fals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customFormat="false" ht="15" hidden="false" customHeight="false" outlineLevel="0" collapsed="false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customFormat="false" ht="15" hidden="false" customHeight="false" outlineLevel="0" collapsed="false">
      <c r="A40" s="2"/>
      <c r="B40" s="2"/>
      <c r="C40" s="2"/>
      <c r="D40" s="2"/>
      <c r="E40" s="2"/>
      <c r="F40" s="2"/>
      <c r="G40" s="2"/>
      <c r="H40" s="2"/>
      <c r="I40" s="2"/>
      <c r="J40" s="2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2026-06-17T02:38:43Z</dcterms:created>
  <dc:creator>openpyxl</dc:creator>
  <dc:description/>
  <dc:language>en-US</dc:language>
  <cp:lastModifiedBy/>
  <dcterms:modified xsi:type="dcterms:W3CDTF">2026-06-17T02:38:54Z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